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200" windowHeight="10755" activeTab="0"/>
  </bookViews>
  <sheets>
    <sheet name="沁园浴室水电费" sheetId="1" r:id="rId1"/>
    <sheet name="润园浴室水电费 " sheetId="2" r:id="rId2"/>
    <sheet name="泽园浴室水电费  " sheetId="3" r:id="rId3"/>
    <sheet name="澄园浴室水电费  " sheetId="4" r:id="rId4"/>
    <sheet name="沁园 (电)" sheetId="5" r:id="rId5"/>
    <sheet name="沁园（水）" sheetId="6" r:id="rId6"/>
    <sheet name="润园 (电)" sheetId="7" r:id="rId7"/>
    <sheet name="润园（水）" sheetId="8" r:id="rId8"/>
    <sheet name="泽园 (电)" sheetId="9" r:id="rId9"/>
    <sheet name="泽园（水）" sheetId="10" r:id="rId10"/>
    <sheet name="澄园膳食租点电费  " sheetId="11" r:id="rId11"/>
    <sheet name="澄园膳食租点水费   " sheetId="12" r:id="rId12"/>
    <sheet name="金培中心" sheetId="13" r:id="rId13"/>
    <sheet name="校内超市" sheetId="14" r:id="rId14"/>
    <sheet name="饮食服务中心" sheetId="15" r:id="rId15"/>
  </sheets>
  <definedNames>
    <definedName name="_xlnm.Print_Area" localSheetId="5">'沁园（水）'!$A$1:$I$20</definedName>
    <definedName name="_xlnm.Print_Area" localSheetId="13">'校内超市'!$A$1:$I$17</definedName>
  </definedNames>
  <calcPr fullCalcOnLoad="1"/>
</workbook>
</file>

<file path=xl/sharedStrings.xml><?xml version="1.0" encoding="utf-8"?>
<sst xmlns="http://schemas.openxmlformats.org/spreadsheetml/2006/main" count="393" uniqueCount="203">
  <si>
    <t>序号</t>
  </si>
  <si>
    <t>位置</t>
  </si>
  <si>
    <t>上月读数</t>
  </si>
  <si>
    <t>本月读数</t>
  </si>
  <si>
    <t>实用计量</t>
  </si>
  <si>
    <t>单价</t>
  </si>
  <si>
    <t>金额（元）</t>
  </si>
  <si>
    <t>备注</t>
  </si>
  <si>
    <t>10栋（电）</t>
  </si>
  <si>
    <t>5/150</t>
  </si>
  <si>
    <t>15栋（电表1）</t>
  </si>
  <si>
    <t>5/200</t>
  </si>
  <si>
    <t>15栋（电表2）</t>
  </si>
  <si>
    <t>15栋（电表3）</t>
  </si>
  <si>
    <t>8栋（电）</t>
  </si>
  <si>
    <t>电费合计：</t>
  </si>
  <si>
    <t>10栋（水）</t>
  </si>
  <si>
    <t>15栋（水）</t>
  </si>
  <si>
    <t>8栋（水）</t>
  </si>
  <si>
    <t>水费合计：</t>
  </si>
  <si>
    <t>水电费合计</t>
  </si>
  <si>
    <t>主机总表</t>
  </si>
  <si>
    <t>5/1200</t>
  </si>
  <si>
    <t>一站浴室</t>
  </si>
  <si>
    <t>二站浴室</t>
  </si>
  <si>
    <t>三站浴室</t>
  </si>
  <si>
    <t>四站浴室</t>
  </si>
  <si>
    <t>五站浴室</t>
  </si>
  <si>
    <t>水表</t>
  </si>
  <si>
    <t>水电费总合计：</t>
  </si>
  <si>
    <t>一站电表</t>
  </si>
  <si>
    <t>5/400</t>
  </si>
  <si>
    <t>二站电表</t>
  </si>
  <si>
    <t>三站电表</t>
  </si>
  <si>
    <t>四站电表</t>
  </si>
  <si>
    <t>一站水表</t>
  </si>
  <si>
    <t>二站水表</t>
  </si>
  <si>
    <t>三站水表</t>
  </si>
  <si>
    <t>四站水表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</si>
  <si>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</si>
  <si>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</si>
  <si>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</si>
  <si>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</si>
  <si>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</si>
  <si>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</si>
  <si>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</si>
  <si>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</si>
  <si>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</si>
  <si>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恒妤餐厅</t>
  </si>
  <si>
    <t>200/5</t>
  </si>
  <si>
    <t>小计</t>
  </si>
  <si>
    <t>合计：</t>
  </si>
  <si>
    <t xml:space="preserve"> </t>
  </si>
  <si>
    <t>使用部门签字：</t>
  </si>
  <si>
    <t>水度</t>
  </si>
  <si>
    <t>实用水量</t>
  </si>
  <si>
    <t>表1</t>
  </si>
  <si>
    <t>表2</t>
  </si>
  <si>
    <t>表3</t>
  </si>
  <si>
    <t>表4</t>
  </si>
  <si>
    <t>表5</t>
  </si>
  <si>
    <t>润园冰库</t>
  </si>
  <si>
    <t>值班室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</si>
  <si>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</si>
  <si>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</si>
  <si>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150/5</t>
  </si>
  <si>
    <t>使用部门签字：                               抄表人：朱远山</t>
  </si>
  <si>
    <t>金额 （元）</t>
  </si>
  <si>
    <t>使用部门签字：                                   抄表人：朱远山</t>
  </si>
  <si>
    <t>店名</t>
  </si>
  <si>
    <t>合计</t>
  </si>
  <si>
    <t>表6</t>
  </si>
  <si>
    <t>5/200</t>
  </si>
  <si>
    <t xml:space="preserve"> </t>
  </si>
  <si>
    <t xml:space="preserve">                                              </t>
  </si>
  <si>
    <t>说明：本月体育馆用水量已扣除</t>
  </si>
  <si>
    <t>体育馆（水）</t>
  </si>
  <si>
    <t>电量小计</t>
  </si>
  <si>
    <t>锅炉</t>
  </si>
  <si>
    <t>照明</t>
  </si>
  <si>
    <t>动力</t>
  </si>
  <si>
    <t>电梯</t>
  </si>
  <si>
    <t>400/5</t>
  </si>
  <si>
    <t>客房</t>
  </si>
  <si>
    <t>实用电量(度）</t>
  </si>
  <si>
    <t>智能读数</t>
  </si>
  <si>
    <t>备注：沁园超市电量已扣除机房电量、泽园超市电量已扣除ATM机电量</t>
  </si>
  <si>
    <r>
      <t>2</t>
    </r>
    <r>
      <rPr>
        <sz val="11"/>
        <rFont val="宋体"/>
        <family val="0"/>
      </rPr>
      <t>00/5</t>
    </r>
  </si>
  <si>
    <t>咖啡屋</t>
  </si>
  <si>
    <t>澄园超市</t>
  </si>
  <si>
    <t>泽园超市</t>
  </si>
  <si>
    <t>泽园ATM机</t>
  </si>
  <si>
    <t>润园超市</t>
  </si>
  <si>
    <t>沁园超市</t>
  </si>
  <si>
    <t xml:space="preserve">实用电量（度）  </t>
  </si>
  <si>
    <t>合计</t>
  </si>
  <si>
    <t>使用单位：                                     南审抄表人：</t>
  </si>
  <si>
    <t>梅花2层照明</t>
  </si>
  <si>
    <t>梅花2层大厅</t>
  </si>
  <si>
    <t>小计</t>
  </si>
  <si>
    <t>小计</t>
  </si>
  <si>
    <t>梅花2层动力1</t>
  </si>
  <si>
    <t>梅花2层动力2</t>
  </si>
  <si>
    <t>梅花3层照明</t>
  </si>
  <si>
    <t>梅花3层动力1</t>
  </si>
  <si>
    <t>梅花3层动力2</t>
  </si>
  <si>
    <r>
      <t>5/20</t>
    </r>
    <r>
      <rPr>
        <sz val="12"/>
        <rFont val="宋体"/>
        <family val="0"/>
      </rPr>
      <t>0</t>
    </r>
  </si>
  <si>
    <t>梅花2层</t>
  </si>
  <si>
    <t>巨百照明</t>
  </si>
  <si>
    <t>巨百动力</t>
  </si>
  <si>
    <r>
      <t>5</t>
    </r>
    <r>
      <rPr>
        <sz val="12"/>
        <rFont val="宋体"/>
        <family val="0"/>
      </rPr>
      <t>/200</t>
    </r>
  </si>
  <si>
    <r>
      <t>5/1</t>
    </r>
    <r>
      <rPr>
        <sz val="12"/>
        <rFont val="宋体"/>
        <family val="0"/>
      </rPr>
      <t>50</t>
    </r>
  </si>
  <si>
    <t>四站电表</t>
  </si>
  <si>
    <t>四站水表</t>
  </si>
  <si>
    <r>
      <t>5</t>
    </r>
    <r>
      <rPr>
        <sz val="12"/>
        <rFont val="宋体"/>
        <family val="0"/>
      </rPr>
      <t>/200</t>
    </r>
  </si>
  <si>
    <t>巨百操作间1</t>
  </si>
  <si>
    <t>巨百操作间2</t>
  </si>
  <si>
    <t>巨百包间1</t>
  </si>
  <si>
    <t>巨百包间2</t>
  </si>
  <si>
    <t>5/150</t>
  </si>
  <si>
    <t>5/250</t>
  </si>
  <si>
    <t>巨百餐饮</t>
  </si>
  <si>
    <t>表6</t>
  </si>
  <si>
    <t>表7</t>
  </si>
  <si>
    <t>表8</t>
  </si>
  <si>
    <t>表9</t>
  </si>
  <si>
    <t>表10</t>
  </si>
  <si>
    <t>表11</t>
  </si>
  <si>
    <t>表12</t>
  </si>
  <si>
    <t>表13</t>
  </si>
  <si>
    <t>表14</t>
  </si>
  <si>
    <t>表15</t>
  </si>
  <si>
    <t>表16</t>
  </si>
  <si>
    <t>表17</t>
  </si>
  <si>
    <t>表18</t>
  </si>
  <si>
    <t>表19</t>
  </si>
  <si>
    <t>表20</t>
  </si>
  <si>
    <t>小计：</t>
  </si>
  <si>
    <r>
      <t>5/</t>
    </r>
    <r>
      <rPr>
        <sz val="12"/>
        <rFont val="宋体"/>
        <family val="0"/>
      </rPr>
      <t>600</t>
    </r>
  </si>
  <si>
    <t>麦当劳</t>
  </si>
  <si>
    <t>5/400</t>
  </si>
  <si>
    <r>
      <t xml:space="preserve"> </t>
    </r>
    <r>
      <rPr>
        <sz val="12"/>
        <rFont val="宋体"/>
        <family val="0"/>
      </rPr>
      <t xml:space="preserve">                抄表员：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</si>
  <si>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抄表员：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</si>
  <si>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抄表员：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</si>
  <si>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抄表员：</t>
    </r>
  </si>
  <si>
    <t>使用部门签字：                                         抄表员：</t>
  </si>
  <si>
    <t xml:space="preserve"> 抄表员：</t>
  </si>
  <si>
    <t>抄表员：</t>
  </si>
  <si>
    <t>使用部门签字：                                     抄表员：</t>
  </si>
  <si>
    <t>抄表员：</t>
  </si>
  <si>
    <t>梅花餐饮小计：</t>
  </si>
  <si>
    <t>新表本月示数</t>
  </si>
  <si>
    <t>大厅水果间</t>
  </si>
  <si>
    <t>上月示数</t>
  </si>
  <si>
    <t>本月示数</t>
  </si>
  <si>
    <t>梅花3层</t>
  </si>
  <si>
    <r>
      <t>5</t>
    </r>
    <r>
      <rPr>
        <sz val="12"/>
        <rFont val="宋体"/>
        <family val="0"/>
      </rPr>
      <t>/300</t>
    </r>
  </si>
  <si>
    <t>中快餐饮</t>
  </si>
  <si>
    <t>卡特餐厅</t>
  </si>
  <si>
    <t>250/5</t>
  </si>
  <si>
    <t>润园餐厅吸烟机</t>
  </si>
  <si>
    <t>泽园餐厅吸烟机</t>
  </si>
  <si>
    <t>澄园餐厅吸烟机</t>
  </si>
  <si>
    <t>一层</t>
  </si>
  <si>
    <t>三层</t>
  </si>
  <si>
    <t>二层</t>
  </si>
  <si>
    <t>沁园餐厅吸烟机</t>
  </si>
  <si>
    <r>
      <t>4</t>
    </r>
    <r>
      <rPr>
        <sz val="12"/>
        <rFont val="宋体"/>
        <family val="0"/>
      </rPr>
      <t>00/5</t>
    </r>
  </si>
  <si>
    <t>750/5</t>
  </si>
  <si>
    <t>油烟机</t>
  </si>
  <si>
    <r>
      <t>4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</si>
  <si>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50/5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</si>
  <si>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0/5</t>
    </r>
  </si>
  <si>
    <t>梅花餐饮3楼照明</t>
  </si>
  <si>
    <t>梅花餐饮3楼动力</t>
  </si>
  <si>
    <t>梅花餐饮2楼照明</t>
  </si>
  <si>
    <t>梅花餐饮2楼动力1</t>
  </si>
  <si>
    <t>梅花餐饮2楼动力2</t>
  </si>
  <si>
    <t>梅花餐饮3楼</t>
  </si>
  <si>
    <t>梅花餐饮2楼</t>
  </si>
  <si>
    <t>味亨</t>
  </si>
  <si>
    <t>味亨照明</t>
  </si>
  <si>
    <t>味亨动力</t>
  </si>
  <si>
    <t>备注：味亨餐厅照明+动力用电量减去冰库、值班室用电量，剩余为味亨餐厅用电量。</t>
  </si>
  <si>
    <t>梅花3楼</t>
  </si>
  <si>
    <t>梅花3楼清真</t>
  </si>
  <si>
    <t xml:space="preserve">                                                                                                                               </t>
  </si>
  <si>
    <t>表1</t>
  </si>
  <si>
    <t>备注：卡特餐厅用电量已减去油烟机电量</t>
  </si>
  <si>
    <r>
      <t>澄园卡特餐厅 11</t>
    </r>
    <r>
      <rPr>
        <sz val="18"/>
        <color indexed="8"/>
        <rFont val="宋体"/>
        <family val="0"/>
      </rPr>
      <t>月</t>
    </r>
  </si>
  <si>
    <r>
      <t>沁园浴室  11</t>
    </r>
    <r>
      <rPr>
        <sz val="14"/>
        <color indexed="8"/>
        <rFont val="宋体"/>
        <family val="0"/>
      </rPr>
      <t>月份</t>
    </r>
  </si>
  <si>
    <r>
      <t>润园浴室  11</t>
    </r>
    <r>
      <rPr>
        <sz val="14"/>
        <color indexed="8"/>
        <rFont val="宋体"/>
        <family val="0"/>
      </rPr>
      <t>月份</t>
    </r>
  </si>
  <si>
    <r>
      <t>泽园浴室  11</t>
    </r>
    <r>
      <rPr>
        <sz val="14"/>
        <color indexed="8"/>
        <rFont val="宋体"/>
        <family val="0"/>
      </rPr>
      <t>月份</t>
    </r>
  </si>
  <si>
    <r>
      <t>澄园浴室  11</t>
    </r>
    <r>
      <rPr>
        <sz val="14"/>
        <color indexed="8"/>
        <rFont val="宋体"/>
        <family val="0"/>
      </rPr>
      <t>月份</t>
    </r>
  </si>
  <si>
    <r>
      <t>沁园租点11</t>
    </r>
    <r>
      <rPr>
        <sz val="16"/>
        <rFont val="宋体"/>
        <family val="0"/>
      </rPr>
      <t>月</t>
    </r>
  </si>
  <si>
    <r>
      <t>沁园租点11</t>
    </r>
    <r>
      <rPr>
        <sz val="16"/>
        <rFont val="宋体"/>
        <family val="0"/>
      </rPr>
      <t>月</t>
    </r>
  </si>
  <si>
    <r>
      <t>润园租点11</t>
    </r>
    <r>
      <rPr>
        <sz val="16"/>
        <rFont val="宋体"/>
        <family val="0"/>
      </rPr>
      <t>月</t>
    </r>
  </si>
  <si>
    <r>
      <t>泽园租点11</t>
    </r>
    <r>
      <rPr>
        <sz val="16"/>
        <rFont val="宋体"/>
        <family val="0"/>
      </rPr>
      <t>月</t>
    </r>
  </si>
  <si>
    <r>
      <t>泽园租点11</t>
    </r>
    <r>
      <rPr>
        <sz val="12"/>
        <rFont val="宋体"/>
        <family val="0"/>
      </rPr>
      <t>月</t>
    </r>
  </si>
  <si>
    <r>
      <t>澄园租点 11</t>
    </r>
    <r>
      <rPr>
        <sz val="18"/>
        <color indexed="8"/>
        <rFont val="宋体"/>
        <family val="0"/>
      </rPr>
      <t>月</t>
    </r>
  </si>
  <si>
    <r>
      <t>部门：金培中心 11</t>
    </r>
    <r>
      <rPr>
        <sz val="12"/>
        <rFont val="宋体"/>
        <family val="0"/>
      </rPr>
      <t>月</t>
    </r>
  </si>
  <si>
    <r>
      <t>部门：超市 11</t>
    </r>
    <r>
      <rPr>
        <sz val="12"/>
        <rFont val="宋体"/>
        <family val="0"/>
      </rPr>
      <t>月</t>
    </r>
  </si>
  <si>
    <t>部门：饮食服务中心 11月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</si>
</sst>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22"/>
      <name val="Times New Roman"/>
      <family val="1"/>
    </font>
    <font>
      <vertAlign val="subscript"/>
      <sz val="1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" borderId="5" applyNumberFormat="0" applyAlignment="0" applyProtection="0"/>
    <xf numFmtId="0" fontId="44" fillId="16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" borderId="8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3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52" fillId="0" borderId="1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0" borderId="0" xfId="40">
      <alignment vertical="center"/>
      <protection/>
    </xf>
    <xf numFmtId="0" fontId="11" fillId="0" borderId="0" xfId="40" applyFont="1">
      <alignment vertical="center"/>
      <protection/>
    </xf>
    <xf numFmtId="0" fontId="12" fillId="0" borderId="0" xfId="40" applyFont="1">
      <alignment vertical="center"/>
      <protection/>
    </xf>
    <xf numFmtId="0" fontId="0" fillId="0" borderId="10" xfId="40" applyFont="1" applyBorder="1" applyAlignment="1">
      <alignment horizontal="center" vertical="center"/>
      <protection/>
    </xf>
    <xf numFmtId="176" fontId="0" fillId="0" borderId="10" xfId="40" applyNumberFormat="1" applyFont="1" applyBorder="1" applyAlignment="1">
      <alignment horizontal="center" vertical="center"/>
      <protection/>
    </xf>
    <xf numFmtId="0" fontId="13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shrinkToFit="1"/>
      <protection/>
    </xf>
    <xf numFmtId="0" fontId="14" fillId="0" borderId="10" xfId="40" applyFont="1" applyBorder="1" applyAlignment="1">
      <alignment horizontal="center" vertical="center"/>
      <protection/>
    </xf>
    <xf numFmtId="176" fontId="14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shrinkToFi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center"/>
    </xf>
    <xf numFmtId="0" fontId="53" fillId="0" borderId="0" xfId="40" applyFo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33" fillId="0" borderId="0" xfId="40" applyFont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 shrinkToFit="1"/>
      <protection/>
    </xf>
    <xf numFmtId="0" fontId="0" fillId="0" borderId="12" xfId="0" applyFont="1" applyBorder="1" applyAlignment="1">
      <alignment horizontal="center" vertical="center"/>
    </xf>
    <xf numFmtId="0" fontId="0" fillId="0" borderId="10" xfId="40" applyFont="1" applyBorder="1" applyAlignment="1" applyProtection="1">
      <alignment horizontal="center" vertical="center"/>
      <protection hidden="1" locked="0"/>
    </xf>
    <xf numFmtId="0" fontId="3" fillId="0" borderId="10" xfId="40" applyFont="1" applyBorder="1" applyAlignment="1" applyProtection="1">
      <alignment horizontal="center" vertical="center" shrinkToFit="1"/>
      <protection hidden="1" locked="0"/>
    </xf>
    <xf numFmtId="176" fontId="0" fillId="0" borderId="10" xfId="40" applyNumberFormat="1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0" xfId="0" applyNumberForma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40" applyFont="1" applyAlignment="1">
      <alignment horizontal="center" vertical="center"/>
      <protection/>
    </xf>
    <xf numFmtId="0" fontId="0" fillId="0" borderId="19" xfId="40" applyFont="1" applyBorder="1" applyAlignment="1">
      <alignment horizontal="left" vertical="center"/>
      <protection/>
    </xf>
    <xf numFmtId="0" fontId="0" fillId="0" borderId="19" xfId="40" applyFont="1" applyBorder="1" applyAlignment="1">
      <alignment horizontal="left" vertical="center"/>
      <protection/>
    </xf>
    <xf numFmtId="0" fontId="14" fillId="0" borderId="0" xfId="40" applyFont="1" applyAlignment="1">
      <alignment vertical="center"/>
      <protection/>
    </xf>
    <xf numFmtId="0" fontId="53" fillId="0" borderId="0" xfId="40" applyFont="1" applyAlignment="1">
      <alignment vertical="center"/>
      <protection/>
    </xf>
    <xf numFmtId="0" fontId="0" fillId="0" borderId="19" xfId="0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7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D14" sqref="D14"/>
    </sheetView>
  </sheetViews>
  <sheetFormatPr defaultColWidth="9.00390625" defaultRowHeight="14.25"/>
  <cols>
    <col min="1" max="1" width="5.00390625" style="0" customWidth="1"/>
    <col min="2" max="2" width="15.375" style="0" customWidth="1"/>
    <col min="4" max="4" width="11.625" style="0" bestFit="1" customWidth="1"/>
    <col min="6" max="6" width="8.625" style="0" customWidth="1"/>
    <col min="7" max="7" width="11.375" style="0" customWidth="1"/>
    <col min="8" max="8" width="10.875" style="0" customWidth="1"/>
    <col min="9" max="17" width="9.00390625" style="0" hidden="1" customWidth="1"/>
  </cols>
  <sheetData>
    <row r="1" spans="1:8" ht="22.5">
      <c r="A1" s="85" t="s">
        <v>190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8</v>
      </c>
      <c r="C3" s="1">
        <v>17892</v>
      </c>
      <c r="D3" s="1">
        <v>18139</v>
      </c>
      <c r="E3" s="1">
        <f>(D3-C3)*30</f>
        <v>7410</v>
      </c>
      <c r="F3" s="1">
        <v>0.54</v>
      </c>
      <c r="G3" s="1">
        <f>E3*F3</f>
        <v>4001.4</v>
      </c>
      <c r="H3" s="1" t="s">
        <v>9</v>
      </c>
    </row>
    <row r="4" spans="1:8" ht="30" customHeight="1">
      <c r="A4" s="1">
        <v>2</v>
      </c>
      <c r="B4" s="1" t="s">
        <v>10</v>
      </c>
      <c r="C4" s="1">
        <v>35242</v>
      </c>
      <c r="D4" s="1">
        <v>35716</v>
      </c>
      <c r="E4" s="1">
        <f>(D4-C4)*40</f>
        <v>18960</v>
      </c>
      <c r="F4" s="1">
        <v>0.54</v>
      </c>
      <c r="G4" s="1">
        <f>E4*F4</f>
        <v>10238.400000000001</v>
      </c>
      <c r="H4" s="1" t="s">
        <v>11</v>
      </c>
    </row>
    <row r="5" spans="1:8" ht="30" customHeight="1">
      <c r="A5" s="1">
        <v>3</v>
      </c>
      <c r="B5" s="1" t="s">
        <v>12</v>
      </c>
      <c r="C5" s="1">
        <v>55365</v>
      </c>
      <c r="D5" s="1">
        <v>56073</v>
      </c>
      <c r="E5" s="1">
        <f>D5-C5</f>
        <v>708</v>
      </c>
      <c r="F5" s="1">
        <v>0.54</v>
      </c>
      <c r="G5" s="1">
        <f>E5*F5</f>
        <v>382.32000000000005</v>
      </c>
      <c r="H5" s="1"/>
    </row>
    <row r="6" spans="1:8" ht="30" customHeight="1">
      <c r="A6" s="1">
        <v>4</v>
      </c>
      <c r="B6" s="1" t="s">
        <v>13</v>
      </c>
      <c r="C6" s="1">
        <v>55700</v>
      </c>
      <c r="D6" s="1">
        <v>56391</v>
      </c>
      <c r="E6" s="1">
        <f>D6-C6</f>
        <v>691</v>
      </c>
      <c r="F6" s="1">
        <v>0.54</v>
      </c>
      <c r="G6" s="1">
        <f>E6*F6</f>
        <v>373.14000000000004</v>
      </c>
      <c r="H6" s="1"/>
    </row>
    <row r="7" spans="1:8" ht="30" customHeight="1">
      <c r="A7" s="1">
        <v>5</v>
      </c>
      <c r="B7" s="1" t="s">
        <v>14</v>
      </c>
      <c r="C7" s="1">
        <v>11014</v>
      </c>
      <c r="D7" s="1">
        <v>11192</v>
      </c>
      <c r="E7" s="1">
        <f>(D7-C7)*30</f>
        <v>5340</v>
      </c>
      <c r="F7" s="1">
        <v>0.54</v>
      </c>
      <c r="G7" s="1">
        <f>E7*F7</f>
        <v>2883.6000000000004</v>
      </c>
      <c r="H7" s="1" t="s">
        <v>9</v>
      </c>
    </row>
    <row r="8" spans="1:8" ht="30" customHeight="1">
      <c r="A8" s="1">
        <v>6</v>
      </c>
      <c r="B8" s="1" t="s">
        <v>15</v>
      </c>
      <c r="C8" s="1"/>
      <c r="D8" s="1"/>
      <c r="E8" s="1">
        <f>SUM(E3:E7)</f>
        <v>33109</v>
      </c>
      <c r="F8" s="1"/>
      <c r="G8" s="1">
        <f>SUM(G3:G7)</f>
        <v>17878.86</v>
      </c>
      <c r="H8" s="1"/>
    </row>
    <row r="9" spans="1:8" ht="30" customHeight="1">
      <c r="A9" s="1">
        <v>7</v>
      </c>
      <c r="B9" s="1" t="s">
        <v>16</v>
      </c>
      <c r="C9" s="1">
        <v>7371</v>
      </c>
      <c r="D9" s="1">
        <v>8131</v>
      </c>
      <c r="E9" s="1">
        <f>D9-C9</f>
        <v>760</v>
      </c>
      <c r="F9" s="1">
        <v>3.19</v>
      </c>
      <c r="G9" s="1">
        <f>E9*F9</f>
        <v>2424.4</v>
      </c>
      <c r="H9" s="1"/>
    </row>
    <row r="10" spans="1:13" ht="30" customHeight="1">
      <c r="A10" s="1">
        <v>8</v>
      </c>
      <c r="B10" s="1" t="s">
        <v>17</v>
      </c>
      <c r="C10" s="1">
        <v>9893</v>
      </c>
      <c r="D10" s="1">
        <v>11873</v>
      </c>
      <c r="E10" s="1">
        <f>D10-C10</f>
        <v>1980</v>
      </c>
      <c r="F10" s="1">
        <v>3.19</v>
      </c>
      <c r="G10" s="1">
        <f>E10*F10</f>
        <v>6316.2</v>
      </c>
      <c r="H10" s="77"/>
      <c r="M10" t="s">
        <v>74</v>
      </c>
    </row>
    <row r="11" spans="1:8" ht="30" customHeight="1">
      <c r="A11" s="1">
        <v>9</v>
      </c>
      <c r="B11" s="1" t="s">
        <v>18</v>
      </c>
      <c r="C11" s="1">
        <v>11848</v>
      </c>
      <c r="D11" s="1">
        <v>12241</v>
      </c>
      <c r="E11" s="1">
        <f>D11-C11</f>
        <v>393</v>
      </c>
      <c r="F11" s="1">
        <v>3.19</v>
      </c>
      <c r="G11" s="1">
        <f>E11*F11</f>
        <v>1253.67</v>
      </c>
      <c r="H11" s="1"/>
    </row>
    <row r="12" spans="1:8" ht="30" customHeight="1">
      <c r="A12" s="1">
        <v>10</v>
      </c>
      <c r="B12" s="1" t="s">
        <v>19</v>
      </c>
      <c r="C12" s="1"/>
      <c r="D12" s="1" t="s">
        <v>73</v>
      </c>
      <c r="E12" s="1">
        <f>SUM(E9:E11)</f>
        <v>3133</v>
      </c>
      <c r="F12" s="1"/>
      <c r="G12" s="1">
        <f>SUM(G9:G11)</f>
        <v>9994.27</v>
      </c>
      <c r="H12" s="1"/>
    </row>
    <row r="13" spans="1:8" ht="30" customHeight="1">
      <c r="A13" s="1">
        <v>11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20</v>
      </c>
      <c r="C15" s="2"/>
      <c r="D15" s="2"/>
      <c r="E15" s="1"/>
      <c r="F15" s="1"/>
      <c r="G15" s="1">
        <f>G8+G12</f>
        <v>27873.13</v>
      </c>
      <c r="H15" s="2"/>
    </row>
    <row r="16" spans="3:8" ht="14.25">
      <c r="C16" s="5"/>
      <c r="D16" s="5"/>
      <c r="E16" s="5"/>
      <c r="F16" s="5"/>
      <c r="G16" s="5"/>
      <c r="H16" s="5"/>
    </row>
    <row r="17" spans="1:2" ht="14.25">
      <c r="A17" t="s">
        <v>96</v>
      </c>
      <c r="B17" s="6"/>
    </row>
    <row r="18" ht="1.5" customHeight="1">
      <c r="B18" s="6"/>
    </row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4">
      <selection activeCell="E37" sqref="E37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112"/>
      <c r="B1" s="112"/>
      <c r="C1" s="112"/>
      <c r="D1" s="112"/>
      <c r="E1" s="112"/>
      <c r="F1" s="112"/>
      <c r="G1" s="112"/>
      <c r="H1" s="112"/>
      <c r="I1" s="112"/>
    </row>
    <row r="2" spans="1:9" ht="16.5" customHeight="1">
      <c r="A2" s="127" t="s">
        <v>198</v>
      </c>
      <c r="B2" s="128"/>
      <c r="C2" s="128"/>
      <c r="D2" s="128"/>
      <c r="E2" s="128"/>
      <c r="F2" s="128"/>
      <c r="G2" s="128"/>
      <c r="H2" s="128"/>
      <c r="I2" s="128"/>
    </row>
    <row r="3" spans="1:9" ht="16.5" customHeight="1">
      <c r="A3" s="109" t="s">
        <v>0</v>
      </c>
      <c r="B3" s="109" t="s">
        <v>39</v>
      </c>
      <c r="C3" s="9"/>
      <c r="D3" s="113" t="s">
        <v>54</v>
      </c>
      <c r="E3" s="114"/>
      <c r="F3" s="102" t="s">
        <v>55</v>
      </c>
      <c r="G3" s="102" t="s">
        <v>44</v>
      </c>
      <c r="H3" s="102" t="s">
        <v>67</v>
      </c>
      <c r="I3" s="109" t="s">
        <v>7</v>
      </c>
    </row>
    <row r="4" spans="1:9" ht="16.5" customHeight="1">
      <c r="A4" s="110"/>
      <c r="B4" s="110"/>
      <c r="C4" s="10"/>
      <c r="D4" s="11" t="s">
        <v>46</v>
      </c>
      <c r="E4" s="11" t="s">
        <v>47</v>
      </c>
      <c r="F4" s="103"/>
      <c r="G4" s="103"/>
      <c r="H4" s="103"/>
      <c r="I4" s="110"/>
    </row>
    <row r="5" spans="1:9" ht="16.5" customHeight="1">
      <c r="A5" s="12">
        <v>1</v>
      </c>
      <c r="B5" s="119" t="s">
        <v>121</v>
      </c>
      <c r="C5" s="1" t="s">
        <v>56</v>
      </c>
      <c r="D5" s="11">
        <v>401</v>
      </c>
      <c r="E5" s="11">
        <v>427</v>
      </c>
      <c r="F5" s="11">
        <f>E5-D5</f>
        <v>26</v>
      </c>
      <c r="G5" s="11">
        <v>3.19</v>
      </c>
      <c r="H5" s="11">
        <f>F5*G5</f>
        <v>82.94</v>
      </c>
      <c r="I5" s="11"/>
    </row>
    <row r="6" spans="1:9" ht="16.5" customHeight="1">
      <c r="A6" s="12">
        <v>2</v>
      </c>
      <c r="B6" s="120"/>
      <c r="C6" s="1" t="s">
        <v>57</v>
      </c>
      <c r="D6" s="11">
        <v>256</v>
      </c>
      <c r="E6" s="11">
        <v>271</v>
      </c>
      <c r="F6" s="11">
        <f aca="true" t="shared" si="0" ref="F6:F24">E6-D6</f>
        <v>15</v>
      </c>
      <c r="G6" s="11">
        <v>3.19</v>
      </c>
      <c r="H6" s="11">
        <f>F6*G6</f>
        <v>47.85</v>
      </c>
      <c r="I6" s="11"/>
    </row>
    <row r="7" spans="1:9" ht="16.5" customHeight="1">
      <c r="A7" s="12">
        <v>3</v>
      </c>
      <c r="B7" s="120"/>
      <c r="C7" s="1" t="s">
        <v>58</v>
      </c>
      <c r="D7" s="11">
        <v>276</v>
      </c>
      <c r="E7" s="11">
        <v>318</v>
      </c>
      <c r="F7" s="11">
        <f t="shared" si="0"/>
        <v>42</v>
      </c>
      <c r="G7" s="11">
        <v>3.19</v>
      </c>
      <c r="H7" s="11">
        <f>F7*G7</f>
        <v>133.98</v>
      </c>
      <c r="I7" s="11"/>
    </row>
    <row r="8" spans="1:9" ht="16.5" customHeight="1">
      <c r="A8" s="97">
        <v>4</v>
      </c>
      <c r="B8" s="98"/>
      <c r="C8" s="1" t="s">
        <v>59</v>
      </c>
      <c r="D8" s="11">
        <v>1011</v>
      </c>
      <c r="E8" s="11">
        <v>1052</v>
      </c>
      <c r="F8" s="11">
        <f t="shared" si="0"/>
        <v>41</v>
      </c>
      <c r="G8" s="11">
        <v>3.19</v>
      </c>
      <c r="H8" s="11">
        <f aca="true" t="shared" si="1" ref="H8:H36">F8*G8</f>
        <v>130.79</v>
      </c>
      <c r="I8" s="11"/>
    </row>
    <row r="9" spans="1:9" ht="16.5" customHeight="1">
      <c r="A9" s="99"/>
      <c r="B9" s="98"/>
      <c r="C9" s="1" t="s">
        <v>60</v>
      </c>
      <c r="D9" s="11">
        <v>542</v>
      </c>
      <c r="E9" s="11">
        <v>583</v>
      </c>
      <c r="F9" s="11">
        <f t="shared" si="0"/>
        <v>41</v>
      </c>
      <c r="G9" s="11">
        <v>3.19</v>
      </c>
      <c r="H9" s="11">
        <f t="shared" si="1"/>
        <v>130.79</v>
      </c>
      <c r="I9" s="11"/>
    </row>
    <row r="10" spans="1:9" ht="16.5" customHeight="1">
      <c r="A10" s="97">
        <v>5</v>
      </c>
      <c r="B10" s="98"/>
      <c r="C10" s="1" t="s">
        <v>122</v>
      </c>
      <c r="D10" s="11">
        <v>4012</v>
      </c>
      <c r="E10" s="11">
        <v>4230</v>
      </c>
      <c r="F10" s="11">
        <f t="shared" si="0"/>
        <v>218</v>
      </c>
      <c r="G10" s="11">
        <v>3.19</v>
      </c>
      <c r="H10" s="11">
        <f t="shared" si="1"/>
        <v>695.42</v>
      </c>
      <c r="I10" s="11"/>
    </row>
    <row r="11" spans="1:9" ht="16.5" customHeight="1">
      <c r="A11" s="99"/>
      <c r="B11" s="98"/>
      <c r="C11" s="1" t="s">
        <v>123</v>
      </c>
      <c r="D11" s="11">
        <v>829</v>
      </c>
      <c r="E11" s="11">
        <v>883</v>
      </c>
      <c r="F11" s="11">
        <f t="shared" si="0"/>
        <v>54</v>
      </c>
      <c r="G11" s="11">
        <v>3.19</v>
      </c>
      <c r="H11" s="11">
        <f t="shared" si="1"/>
        <v>172.26</v>
      </c>
      <c r="I11" s="57" t="s">
        <v>139</v>
      </c>
    </row>
    <row r="12" spans="1:9" ht="16.5" customHeight="1">
      <c r="A12" s="97">
        <v>6</v>
      </c>
      <c r="B12" s="98"/>
      <c r="C12" s="1" t="s">
        <v>124</v>
      </c>
      <c r="D12" s="11">
        <v>336</v>
      </c>
      <c r="E12" s="11">
        <v>352</v>
      </c>
      <c r="F12" s="11">
        <f t="shared" si="0"/>
        <v>16</v>
      </c>
      <c r="G12" s="11">
        <v>3.19</v>
      </c>
      <c r="H12" s="11">
        <f t="shared" si="1"/>
        <v>51.04</v>
      </c>
      <c r="I12" s="57" t="s">
        <v>139</v>
      </c>
    </row>
    <row r="13" spans="1:9" ht="16.5" customHeight="1">
      <c r="A13" s="99"/>
      <c r="B13" s="98"/>
      <c r="C13" s="1" t="s">
        <v>125</v>
      </c>
      <c r="D13" s="11">
        <v>6123</v>
      </c>
      <c r="E13" s="11">
        <v>6205</v>
      </c>
      <c r="F13" s="11">
        <f t="shared" si="0"/>
        <v>82</v>
      </c>
      <c r="G13" s="11">
        <v>3.19</v>
      </c>
      <c r="H13" s="11">
        <f t="shared" si="1"/>
        <v>261.58</v>
      </c>
      <c r="I13" s="11"/>
    </row>
    <row r="14" spans="1:9" ht="16.5" customHeight="1">
      <c r="A14" s="12">
        <v>7</v>
      </c>
      <c r="B14" s="98"/>
      <c r="C14" s="1" t="s">
        <v>126</v>
      </c>
      <c r="D14" s="11">
        <v>2174</v>
      </c>
      <c r="E14" s="11">
        <v>2237</v>
      </c>
      <c r="F14" s="11">
        <f t="shared" si="0"/>
        <v>63</v>
      </c>
      <c r="G14" s="11">
        <v>3.19</v>
      </c>
      <c r="H14" s="11">
        <f t="shared" si="1"/>
        <v>200.97</v>
      </c>
      <c r="I14" s="11"/>
    </row>
    <row r="15" spans="1:9" ht="16.5" customHeight="1">
      <c r="A15" s="97">
        <v>8</v>
      </c>
      <c r="B15" s="98"/>
      <c r="C15" s="1" t="s">
        <v>127</v>
      </c>
      <c r="D15" s="11">
        <v>815</v>
      </c>
      <c r="E15" s="11">
        <v>884</v>
      </c>
      <c r="F15" s="11">
        <f t="shared" si="0"/>
        <v>69</v>
      </c>
      <c r="G15" s="11">
        <v>3.19</v>
      </c>
      <c r="H15" s="11">
        <f t="shared" si="1"/>
        <v>220.10999999999999</v>
      </c>
      <c r="I15" s="11"/>
    </row>
    <row r="16" spans="1:9" ht="16.5" customHeight="1">
      <c r="A16" s="99"/>
      <c r="B16" s="98"/>
      <c r="C16" s="1" t="s">
        <v>128</v>
      </c>
      <c r="D16" s="11">
        <v>883</v>
      </c>
      <c r="E16" s="11">
        <v>955</v>
      </c>
      <c r="F16" s="11">
        <f t="shared" si="0"/>
        <v>72</v>
      </c>
      <c r="G16" s="11">
        <v>3.19</v>
      </c>
      <c r="H16" s="11">
        <f t="shared" si="1"/>
        <v>229.68</v>
      </c>
      <c r="I16" s="11"/>
    </row>
    <row r="17" spans="1:9" ht="16.5" customHeight="1">
      <c r="A17" s="97">
        <v>9</v>
      </c>
      <c r="B17" s="98"/>
      <c r="C17" s="1" t="s">
        <v>129</v>
      </c>
      <c r="D17" s="11">
        <v>2846</v>
      </c>
      <c r="E17" s="11">
        <v>2958</v>
      </c>
      <c r="F17" s="11">
        <f t="shared" si="0"/>
        <v>112</v>
      </c>
      <c r="G17" s="11">
        <v>3.19</v>
      </c>
      <c r="H17" s="11">
        <f t="shared" si="1"/>
        <v>357.28</v>
      </c>
      <c r="I17" s="11"/>
    </row>
    <row r="18" spans="1:9" ht="16.5" customHeight="1">
      <c r="A18" s="99"/>
      <c r="B18" s="98"/>
      <c r="C18" s="1" t="s">
        <v>130</v>
      </c>
      <c r="D18" s="11">
        <v>6394</v>
      </c>
      <c r="E18" s="11">
        <v>6599</v>
      </c>
      <c r="F18" s="11">
        <f t="shared" si="0"/>
        <v>205</v>
      </c>
      <c r="G18" s="11">
        <v>3.19</v>
      </c>
      <c r="H18" s="11">
        <f t="shared" si="1"/>
        <v>653.95</v>
      </c>
      <c r="I18" s="11"/>
    </row>
    <row r="19" spans="1:9" ht="16.5" customHeight="1">
      <c r="A19" s="97">
        <v>10</v>
      </c>
      <c r="B19" s="98"/>
      <c r="C19" s="1" t="s">
        <v>131</v>
      </c>
      <c r="D19" s="11">
        <v>3495</v>
      </c>
      <c r="E19" s="11">
        <v>3570</v>
      </c>
      <c r="F19" s="11">
        <f t="shared" si="0"/>
        <v>75</v>
      </c>
      <c r="G19" s="11">
        <v>3.19</v>
      </c>
      <c r="H19" s="11">
        <f>F19*G20</f>
        <v>239.25</v>
      </c>
      <c r="I19" s="11"/>
    </row>
    <row r="20" spans="1:9" ht="16.5" customHeight="1">
      <c r="A20" s="99"/>
      <c r="B20" s="98"/>
      <c r="C20" s="1" t="s">
        <v>132</v>
      </c>
      <c r="D20" s="11">
        <v>8685</v>
      </c>
      <c r="E20" s="11">
        <v>8751</v>
      </c>
      <c r="F20" s="11">
        <f t="shared" si="0"/>
        <v>66</v>
      </c>
      <c r="G20" s="11">
        <v>3.19</v>
      </c>
      <c r="H20" s="11">
        <f>F20*G21</f>
        <v>210.54</v>
      </c>
      <c r="I20" s="11"/>
    </row>
    <row r="21" spans="1:9" ht="16.5" customHeight="1">
      <c r="A21" s="97">
        <v>11</v>
      </c>
      <c r="B21" s="98"/>
      <c r="C21" s="1" t="s">
        <v>133</v>
      </c>
      <c r="D21" s="11">
        <v>9553</v>
      </c>
      <c r="E21" s="11">
        <v>9696</v>
      </c>
      <c r="F21" s="11">
        <f t="shared" si="0"/>
        <v>143</v>
      </c>
      <c r="G21" s="11">
        <v>3.19</v>
      </c>
      <c r="H21" s="11">
        <f t="shared" si="1"/>
        <v>456.17</v>
      </c>
      <c r="I21" s="11"/>
    </row>
    <row r="22" spans="1:9" ht="16.5" customHeight="1">
      <c r="A22" s="99"/>
      <c r="B22" s="98"/>
      <c r="C22" s="1" t="s">
        <v>134</v>
      </c>
      <c r="D22" s="11">
        <v>6762</v>
      </c>
      <c r="E22" s="11">
        <v>6884</v>
      </c>
      <c r="F22" s="11">
        <f t="shared" si="0"/>
        <v>122</v>
      </c>
      <c r="G22" s="11">
        <v>3.19</v>
      </c>
      <c r="H22" s="11">
        <f t="shared" si="1"/>
        <v>389.18</v>
      </c>
      <c r="I22" s="11"/>
    </row>
    <row r="23" spans="1:9" ht="16.5" customHeight="1">
      <c r="A23" s="97">
        <v>12</v>
      </c>
      <c r="B23" s="98"/>
      <c r="C23" s="1" t="s">
        <v>135</v>
      </c>
      <c r="D23" s="11">
        <v>9546</v>
      </c>
      <c r="E23" s="11">
        <v>9654</v>
      </c>
      <c r="F23" s="11">
        <f t="shared" si="0"/>
        <v>108</v>
      </c>
      <c r="G23" s="11">
        <v>3.19</v>
      </c>
      <c r="H23" s="11">
        <f t="shared" si="1"/>
        <v>344.52</v>
      </c>
      <c r="I23" s="11"/>
    </row>
    <row r="24" spans="1:9" ht="16.5" customHeight="1">
      <c r="A24" s="99"/>
      <c r="B24" s="99"/>
      <c r="C24" s="1" t="s">
        <v>136</v>
      </c>
      <c r="D24" s="1">
        <v>8107</v>
      </c>
      <c r="E24" s="1">
        <v>8161</v>
      </c>
      <c r="F24" s="11">
        <f t="shared" si="0"/>
        <v>54</v>
      </c>
      <c r="G24" s="11">
        <v>3.19</v>
      </c>
      <c r="H24" s="11">
        <f t="shared" si="1"/>
        <v>172.26</v>
      </c>
      <c r="I24" s="2"/>
    </row>
    <row r="25" spans="1:9" ht="16.5" customHeight="1">
      <c r="A25" s="15">
        <v>13</v>
      </c>
      <c r="B25" s="53" t="s">
        <v>137</v>
      </c>
      <c r="C25" s="1"/>
      <c r="D25" s="1"/>
      <c r="E25" s="1"/>
      <c r="F25" s="11">
        <f>SUM(F5:F24)</f>
        <v>1624</v>
      </c>
      <c r="G25" s="11"/>
      <c r="H25" s="11">
        <f>F25*3.19</f>
        <v>5180.5599999999995</v>
      </c>
      <c r="I25" s="2"/>
    </row>
    <row r="26" spans="1:9" ht="16.5" customHeight="1">
      <c r="A26" s="125">
        <v>14</v>
      </c>
      <c r="B26" s="130" t="s">
        <v>178</v>
      </c>
      <c r="C26" s="1" t="s">
        <v>56</v>
      </c>
      <c r="D26" s="1">
        <v>4279</v>
      </c>
      <c r="E26" s="1">
        <v>4397</v>
      </c>
      <c r="F26" s="11">
        <f aca="true" t="shared" si="2" ref="F26:F36">E26-D26</f>
        <v>118</v>
      </c>
      <c r="G26" s="11">
        <v>3.19</v>
      </c>
      <c r="H26" s="11">
        <f t="shared" si="1"/>
        <v>376.42</v>
      </c>
      <c r="I26" s="2"/>
    </row>
    <row r="27" spans="1:9" ht="16.5" customHeight="1">
      <c r="A27" s="126"/>
      <c r="B27" s="130"/>
      <c r="C27" s="1" t="s">
        <v>57</v>
      </c>
      <c r="D27" s="1">
        <v>24494</v>
      </c>
      <c r="E27" s="1">
        <v>24738</v>
      </c>
      <c r="F27" s="11">
        <f t="shared" si="2"/>
        <v>244</v>
      </c>
      <c r="G27" s="11">
        <v>3.19</v>
      </c>
      <c r="H27" s="11">
        <f t="shared" si="1"/>
        <v>778.36</v>
      </c>
      <c r="I27" s="2"/>
    </row>
    <row r="28" spans="1:9" ht="16.5" customHeight="1">
      <c r="A28" s="97">
        <v>15</v>
      </c>
      <c r="B28" s="129" t="s">
        <v>185</v>
      </c>
      <c r="C28" s="1" t="s">
        <v>56</v>
      </c>
      <c r="D28" s="1">
        <v>7517</v>
      </c>
      <c r="E28" s="1">
        <v>7614</v>
      </c>
      <c r="F28" s="11">
        <f t="shared" si="2"/>
        <v>97</v>
      </c>
      <c r="G28" s="11">
        <v>3.19</v>
      </c>
      <c r="H28" s="11">
        <f t="shared" si="1"/>
        <v>309.43</v>
      </c>
      <c r="I28" s="2"/>
    </row>
    <row r="29" spans="1:9" ht="16.5" customHeight="1">
      <c r="A29" s="99"/>
      <c r="B29" s="129"/>
      <c r="C29" s="1" t="s">
        <v>57</v>
      </c>
      <c r="D29" s="1">
        <v>8812</v>
      </c>
      <c r="E29" s="1">
        <v>8962</v>
      </c>
      <c r="F29" s="11">
        <f t="shared" si="2"/>
        <v>150</v>
      </c>
      <c r="G29" s="11">
        <v>3.19</v>
      </c>
      <c r="H29" s="11">
        <f t="shared" si="1"/>
        <v>478.5</v>
      </c>
      <c r="I29" s="2"/>
    </row>
    <row r="30" spans="1:9" ht="16.5" customHeight="1">
      <c r="A30" s="15">
        <v>16</v>
      </c>
      <c r="B30" s="54" t="s">
        <v>137</v>
      </c>
      <c r="C30" s="1"/>
      <c r="D30" s="1"/>
      <c r="E30" s="1"/>
      <c r="F30" s="11">
        <f>F26+F27+F28+F29</f>
        <v>609</v>
      </c>
      <c r="G30" s="11"/>
      <c r="H30" s="11">
        <f>F30*3.19</f>
        <v>1942.71</v>
      </c>
      <c r="I30" s="2"/>
    </row>
    <row r="31" spans="1:9" ht="16.5" customHeight="1">
      <c r="A31" s="97">
        <v>17</v>
      </c>
      <c r="B31" s="122" t="s">
        <v>179</v>
      </c>
      <c r="C31" s="84" t="s">
        <v>187</v>
      </c>
      <c r="D31" s="1">
        <v>26028</v>
      </c>
      <c r="E31" s="1">
        <v>26422</v>
      </c>
      <c r="F31" s="11">
        <f t="shared" si="2"/>
        <v>394</v>
      </c>
      <c r="G31" s="11">
        <v>3.19</v>
      </c>
      <c r="H31" s="11">
        <f t="shared" si="1"/>
        <v>1256.86</v>
      </c>
      <c r="I31" s="2"/>
    </row>
    <row r="32" spans="1:9" ht="16.5" customHeight="1">
      <c r="A32" s="98"/>
      <c r="B32" s="123"/>
      <c r="C32" s="1" t="s">
        <v>57</v>
      </c>
      <c r="D32" s="1">
        <v>6830</v>
      </c>
      <c r="E32" s="1">
        <v>6911</v>
      </c>
      <c r="F32" s="11">
        <f t="shared" si="2"/>
        <v>81</v>
      </c>
      <c r="G32" s="11">
        <v>3.19</v>
      </c>
      <c r="H32" s="16">
        <f t="shared" si="1"/>
        <v>258.39</v>
      </c>
      <c r="I32" s="2"/>
    </row>
    <row r="33" spans="1:9" ht="16.5" customHeight="1">
      <c r="A33" s="98"/>
      <c r="B33" s="123"/>
      <c r="C33" s="1" t="s">
        <v>58</v>
      </c>
      <c r="D33" s="1">
        <v>5554</v>
      </c>
      <c r="E33" s="1">
        <v>5660</v>
      </c>
      <c r="F33" s="11">
        <f t="shared" si="2"/>
        <v>106</v>
      </c>
      <c r="G33" s="11">
        <v>3.19</v>
      </c>
      <c r="H33" s="16">
        <f t="shared" si="1"/>
        <v>338.14</v>
      </c>
      <c r="I33" s="2"/>
    </row>
    <row r="34" spans="1:9" ht="16.5" customHeight="1">
      <c r="A34" s="98"/>
      <c r="B34" s="123"/>
      <c r="C34" s="1" t="s">
        <v>59</v>
      </c>
      <c r="D34" s="1">
        <v>6380</v>
      </c>
      <c r="E34" s="1">
        <v>6475</v>
      </c>
      <c r="F34" s="11">
        <f t="shared" si="2"/>
        <v>95</v>
      </c>
      <c r="G34" s="11">
        <v>3.19</v>
      </c>
      <c r="H34" s="16">
        <f t="shared" si="1"/>
        <v>303.05</v>
      </c>
      <c r="I34" s="2"/>
    </row>
    <row r="35" spans="1:9" ht="16.5" customHeight="1">
      <c r="A35" s="98"/>
      <c r="B35" s="123"/>
      <c r="C35" s="1" t="s">
        <v>60</v>
      </c>
      <c r="D35" s="1">
        <v>17220</v>
      </c>
      <c r="E35" s="1">
        <v>17662</v>
      </c>
      <c r="F35" s="11">
        <f t="shared" si="2"/>
        <v>442</v>
      </c>
      <c r="G35" s="11">
        <v>3.19</v>
      </c>
      <c r="H35" s="16">
        <f t="shared" si="1"/>
        <v>1409.98</v>
      </c>
      <c r="I35" s="2"/>
    </row>
    <row r="36" spans="1:9" ht="16.5" customHeight="1">
      <c r="A36" s="99"/>
      <c r="B36" s="124"/>
      <c r="C36" s="31" t="s">
        <v>71</v>
      </c>
      <c r="D36" s="1">
        <v>4594</v>
      </c>
      <c r="E36" s="1">
        <v>4802</v>
      </c>
      <c r="F36" s="11">
        <f t="shared" si="2"/>
        <v>208</v>
      </c>
      <c r="G36" s="11">
        <v>3.19</v>
      </c>
      <c r="H36" s="16">
        <f t="shared" si="1"/>
        <v>663.52</v>
      </c>
      <c r="I36" s="2"/>
    </row>
    <row r="37" spans="1:9" ht="16.5" customHeight="1">
      <c r="A37" s="13">
        <v>18</v>
      </c>
      <c r="B37" s="53" t="s">
        <v>137</v>
      </c>
      <c r="C37" s="31"/>
      <c r="D37" s="1"/>
      <c r="E37" s="1"/>
      <c r="F37" s="11">
        <f>SUM(F31:F36)</f>
        <v>1326</v>
      </c>
      <c r="G37" s="11"/>
      <c r="H37" s="16">
        <f>F37*3.19</f>
        <v>4229.94</v>
      </c>
      <c r="I37" s="2"/>
    </row>
    <row r="38" spans="1:9" ht="16.5" customHeight="1">
      <c r="A38" s="1">
        <v>19</v>
      </c>
      <c r="B38" s="2" t="s">
        <v>51</v>
      </c>
      <c r="C38" s="2"/>
      <c r="D38" s="11"/>
      <c r="E38" s="11"/>
      <c r="F38" s="11">
        <f>F25+F30+F37</f>
        <v>3559</v>
      </c>
      <c r="G38" s="11"/>
      <c r="H38" s="11">
        <f>F38*3.19</f>
        <v>11353.21</v>
      </c>
      <c r="I38" s="11"/>
    </row>
    <row r="39" spans="2:9" ht="16.5" customHeight="1">
      <c r="B39" t="s">
        <v>68</v>
      </c>
      <c r="G39" s="121" t="s">
        <v>146</v>
      </c>
      <c r="H39" s="96"/>
      <c r="I39" s="96"/>
    </row>
    <row r="40" spans="2:3" ht="14.25">
      <c r="B40" s="5"/>
      <c r="C40" s="5"/>
    </row>
  </sheetData>
  <sheetProtection/>
  <mergeCells count="25">
    <mergeCell ref="A28:A29"/>
    <mergeCell ref="A21:A22"/>
    <mergeCell ref="B26:B27"/>
    <mergeCell ref="A19:A20"/>
    <mergeCell ref="A17:A18"/>
    <mergeCell ref="A10:A11"/>
    <mergeCell ref="A23:A24"/>
    <mergeCell ref="A12:A13"/>
    <mergeCell ref="A31:A36"/>
    <mergeCell ref="A15:A16"/>
    <mergeCell ref="B31:B36"/>
    <mergeCell ref="A26:A27"/>
    <mergeCell ref="A1:I1"/>
    <mergeCell ref="A2:I2"/>
    <mergeCell ref="D3:E3"/>
    <mergeCell ref="A3:A4"/>
    <mergeCell ref="A8:A9"/>
    <mergeCell ref="B28:B29"/>
    <mergeCell ref="B3:B4"/>
    <mergeCell ref="I3:I4"/>
    <mergeCell ref="B5:B24"/>
    <mergeCell ref="H3:H4"/>
    <mergeCell ref="G3:G4"/>
    <mergeCell ref="G39:I39"/>
    <mergeCell ref="F3:F4"/>
  </mergeCells>
  <printOptions horizontalCentered="1"/>
  <pageMargins left="0.7480314960629921" right="0.7480314960629921" top="1.2598425196850394" bottom="0.984251968503937" header="0.6299212598425197" footer="0.5118110236220472"/>
  <pageSetup orientation="portrait" paperSize="9" r:id="rId1"/>
  <headerFooter alignWithMargins="0">
    <oddHeader>&amp;C&amp;"宋体,加粗"&amp;20饮食服务中心租点水电费明细表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5.00390625" style="0" customWidth="1"/>
    <col min="2" max="2" width="10.125" style="0" customWidth="1"/>
    <col min="5" max="5" width="9.375" style="0" bestFit="1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86" t="s">
        <v>189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69</v>
      </c>
      <c r="C2" s="2" t="s">
        <v>46</v>
      </c>
      <c r="D2" s="2" t="s">
        <v>47</v>
      </c>
      <c r="E2" s="2" t="s">
        <v>43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73" t="s">
        <v>158</v>
      </c>
      <c r="C3" s="1">
        <v>3490</v>
      </c>
      <c r="D3" s="1">
        <v>3836</v>
      </c>
      <c r="E3" s="1">
        <f>(D3-C3)*150</f>
        <v>51900</v>
      </c>
      <c r="F3" s="1">
        <v>0.54</v>
      </c>
      <c r="G3" s="1">
        <f>E3*F3</f>
        <v>28026.000000000004</v>
      </c>
      <c r="H3" s="1" t="s">
        <v>168</v>
      </c>
    </row>
    <row r="4" spans="1:8" ht="30" customHeight="1">
      <c r="A4" s="3">
        <v>2</v>
      </c>
      <c r="B4" s="73" t="s">
        <v>158</v>
      </c>
      <c r="C4" s="3">
        <v>2465</v>
      </c>
      <c r="D4" s="3">
        <v>2670</v>
      </c>
      <c r="E4" s="1">
        <f>(D4-C4)*80</f>
        <v>16400</v>
      </c>
      <c r="F4" s="1">
        <v>0.54</v>
      </c>
      <c r="G4" s="1">
        <f>E4*F4</f>
        <v>8856</v>
      </c>
      <c r="H4" s="1" t="s">
        <v>170</v>
      </c>
    </row>
    <row r="5" spans="1:8" ht="30" customHeight="1">
      <c r="A5" s="3">
        <v>3</v>
      </c>
      <c r="B5" s="13" t="s">
        <v>169</v>
      </c>
      <c r="C5" s="3">
        <v>1840</v>
      </c>
      <c r="D5" s="3">
        <v>2085</v>
      </c>
      <c r="E5" s="1">
        <f>(D5-C5)*50</f>
        <v>12250</v>
      </c>
      <c r="F5" s="1">
        <v>0.54</v>
      </c>
      <c r="G5" s="1">
        <f>E5*F5</f>
        <v>6615</v>
      </c>
      <c r="H5" s="1" t="s">
        <v>171</v>
      </c>
    </row>
    <row r="6" spans="1:8" ht="30" customHeight="1">
      <c r="A6" s="3">
        <v>4</v>
      </c>
      <c r="B6" s="3"/>
      <c r="C6" s="3"/>
      <c r="D6" s="3"/>
      <c r="E6" s="1"/>
      <c r="F6" s="1"/>
      <c r="G6" s="1"/>
      <c r="H6" s="2"/>
    </row>
    <row r="7" spans="1:8" ht="30" customHeight="1">
      <c r="A7" s="3">
        <v>5</v>
      </c>
      <c r="B7" s="3" t="s">
        <v>70</v>
      </c>
      <c r="C7" s="3"/>
      <c r="D7" s="3"/>
      <c r="E7" s="1">
        <f>E3+E4-E5</f>
        <v>56050</v>
      </c>
      <c r="F7" s="1"/>
      <c r="G7" s="1">
        <f>E7*0.54</f>
        <v>30267.000000000004</v>
      </c>
      <c r="H7" s="2"/>
    </row>
    <row r="8" spans="1:8" ht="14.25">
      <c r="A8" s="91" t="s">
        <v>188</v>
      </c>
      <c r="B8" s="91"/>
      <c r="C8" s="91"/>
      <c r="D8" s="91"/>
      <c r="E8" s="91"/>
      <c r="F8" s="91"/>
      <c r="G8" s="91"/>
      <c r="H8" s="91"/>
    </row>
    <row r="9" spans="2:8" ht="14.25">
      <c r="B9" s="6"/>
      <c r="G9" s="90"/>
      <c r="H9" s="91"/>
    </row>
    <row r="10" spans="2:8" ht="14.25">
      <c r="B10" s="6" t="s">
        <v>53</v>
      </c>
      <c r="G10" s="90" t="s">
        <v>147</v>
      </c>
      <c r="H10" s="91"/>
    </row>
  </sheetData>
  <sheetProtection/>
  <mergeCells count="4">
    <mergeCell ref="A1:H1"/>
    <mergeCell ref="A8:H8"/>
    <mergeCell ref="G9:H9"/>
    <mergeCell ref="G10:H10"/>
  </mergeCells>
  <printOptions horizontalCentered="1"/>
  <pageMargins left="0.7480314960629921" right="0.7480314960629921" top="1.3779527559055118" bottom="0.984251968503937" header="0.5118110236220472" footer="0.5118110236220472"/>
  <pageSetup orientation="portrait" paperSize="9" r:id="rId1"/>
  <headerFooter alignWithMargins="0">
    <oddHeader>&amp;C&amp;"宋体,加粗"&amp;20饮食服务中心租点水电费明细表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86" t="s">
        <v>199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69</v>
      </c>
      <c r="C2" s="2" t="s">
        <v>46</v>
      </c>
      <c r="D2" s="2" t="s">
        <v>47</v>
      </c>
      <c r="E2" s="2" t="s">
        <v>55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158</v>
      </c>
      <c r="C3" s="1">
        <v>6173</v>
      </c>
      <c r="D3" s="1">
        <v>6785</v>
      </c>
      <c r="E3" s="1">
        <f>D3-C3</f>
        <v>612</v>
      </c>
      <c r="F3" s="1">
        <v>3.19</v>
      </c>
      <c r="G3" s="1">
        <f>E3*F3</f>
        <v>1952.28</v>
      </c>
      <c r="H3" s="1"/>
    </row>
    <row r="4" spans="1:8" ht="30" customHeight="1">
      <c r="A4" s="1">
        <v>2</v>
      </c>
      <c r="B4" s="1"/>
      <c r="C4" s="1"/>
      <c r="D4" s="1"/>
      <c r="E4" s="1"/>
      <c r="F4" s="1"/>
      <c r="G4" s="1"/>
      <c r="H4" s="1"/>
    </row>
    <row r="5" spans="1:8" ht="30" customHeight="1">
      <c r="A5" s="1">
        <v>3</v>
      </c>
      <c r="B5" s="1"/>
      <c r="C5" s="1"/>
      <c r="D5" s="1"/>
      <c r="E5" s="1"/>
      <c r="F5" s="1"/>
      <c r="G5" s="1"/>
      <c r="H5" s="1"/>
    </row>
    <row r="6" spans="1:8" ht="30" customHeight="1">
      <c r="A6" s="1">
        <v>4</v>
      </c>
      <c r="B6" s="1"/>
      <c r="C6" s="1"/>
      <c r="D6" s="1"/>
      <c r="E6" s="1"/>
      <c r="F6" s="1"/>
      <c r="G6" s="1"/>
      <c r="H6" s="1"/>
    </row>
    <row r="7" spans="1:8" ht="30" customHeight="1">
      <c r="A7" s="1">
        <v>5</v>
      </c>
      <c r="B7" s="1"/>
      <c r="C7" s="1"/>
      <c r="D7" s="1"/>
      <c r="E7" s="1"/>
      <c r="F7" s="1"/>
      <c r="G7" s="1"/>
      <c r="H7" s="1"/>
    </row>
    <row r="8" spans="1:8" ht="30" customHeight="1">
      <c r="A8" s="3">
        <v>6</v>
      </c>
      <c r="B8" s="3"/>
      <c r="C8" s="1"/>
      <c r="D8" s="1"/>
      <c r="E8" s="1"/>
      <c r="F8" s="1"/>
      <c r="G8" s="1"/>
      <c r="H8" s="1"/>
    </row>
    <row r="9" spans="1:8" ht="30" customHeight="1">
      <c r="A9" s="3">
        <v>7</v>
      </c>
      <c r="B9" s="4"/>
      <c r="C9" s="1"/>
      <c r="D9" s="1"/>
      <c r="E9" s="1"/>
      <c r="F9" s="1"/>
      <c r="G9" s="1"/>
      <c r="H9" s="2"/>
    </row>
    <row r="10" spans="1:8" ht="30" customHeight="1">
      <c r="A10" s="3">
        <v>8</v>
      </c>
      <c r="B10" s="3"/>
      <c r="C10" s="1"/>
      <c r="D10" s="1"/>
      <c r="E10" s="1"/>
      <c r="F10" s="1"/>
      <c r="G10" s="1"/>
      <c r="H10" s="2"/>
    </row>
    <row r="11" spans="1:8" ht="30" customHeight="1">
      <c r="A11" s="3">
        <v>9</v>
      </c>
      <c r="B11" s="3" t="s">
        <v>70</v>
      </c>
      <c r="C11" s="2"/>
      <c r="D11" s="2"/>
      <c r="E11" s="1">
        <f>SUM(E3:E10)</f>
        <v>612</v>
      </c>
      <c r="F11" s="2"/>
      <c r="G11" s="1">
        <f>E11*3.19</f>
        <v>1952.28</v>
      </c>
      <c r="H11" s="2"/>
    </row>
    <row r="12" spans="3:8" ht="14.25">
      <c r="C12" s="5"/>
      <c r="D12" s="5"/>
      <c r="E12" s="5"/>
      <c r="F12" s="5"/>
      <c r="G12" s="5"/>
      <c r="H12" s="5"/>
    </row>
    <row r="13" spans="2:8" ht="14.25">
      <c r="B13" s="6" t="s">
        <v>53</v>
      </c>
      <c r="G13" s="90" t="s">
        <v>147</v>
      </c>
      <c r="H13" s="91"/>
    </row>
    <row r="14" ht="14.25">
      <c r="B14" s="6"/>
    </row>
  </sheetData>
  <sheetProtection/>
  <mergeCells count="2">
    <mergeCell ref="A1:H1"/>
    <mergeCell ref="G13:H13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  <headerFooter alignWithMargins="0">
    <oddHeader>&amp;C&amp;"宋体,加粗"&amp;20饮食服务中心租点水电费明细表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S39" sqref="S39"/>
    </sheetView>
  </sheetViews>
  <sheetFormatPr defaultColWidth="9.00390625" defaultRowHeight="14.25"/>
  <cols>
    <col min="1" max="1" width="5.875" style="32" customWidth="1"/>
    <col min="2" max="5" width="9.00390625" style="32" customWidth="1"/>
    <col min="6" max="6" width="9.375" style="32" bestFit="1" customWidth="1"/>
    <col min="7" max="7" width="7.75390625" style="32" customWidth="1"/>
    <col min="8" max="8" width="13.875" style="32" customWidth="1"/>
    <col min="9" max="9" width="8.375" style="32" customWidth="1"/>
    <col min="10" max="18" width="9.00390625" style="32" hidden="1" customWidth="1"/>
    <col min="19" max="16384" width="9.00390625" style="32" customWidth="1"/>
  </cols>
  <sheetData>
    <row r="1" spans="1:9" ht="14.25">
      <c r="A1" s="131"/>
      <c r="B1" s="131"/>
      <c r="C1" s="131"/>
      <c r="D1" s="131"/>
      <c r="E1" s="131"/>
      <c r="F1" s="131"/>
      <c r="G1" s="131"/>
      <c r="H1" s="131"/>
      <c r="I1" s="131"/>
    </row>
    <row r="2" spans="1:9" ht="14.25">
      <c r="A2" s="132" t="s">
        <v>200</v>
      </c>
      <c r="B2" s="133"/>
      <c r="C2" s="133"/>
      <c r="D2" s="133"/>
      <c r="E2" s="133"/>
      <c r="F2" s="133"/>
      <c r="G2" s="133"/>
      <c r="H2" s="133"/>
      <c r="I2" s="133"/>
    </row>
    <row r="3" spans="1:9" ht="28.5">
      <c r="A3" s="41" t="s">
        <v>0</v>
      </c>
      <c r="B3" s="41" t="s">
        <v>1</v>
      </c>
      <c r="C3" s="41" t="s">
        <v>85</v>
      </c>
      <c r="D3" s="67" t="s">
        <v>153</v>
      </c>
      <c r="E3" s="67" t="s">
        <v>154</v>
      </c>
      <c r="F3" s="41" t="s">
        <v>84</v>
      </c>
      <c r="G3" s="41" t="s">
        <v>44</v>
      </c>
      <c r="H3" s="41" t="s">
        <v>6</v>
      </c>
      <c r="I3" s="41" t="s">
        <v>7</v>
      </c>
    </row>
    <row r="4" spans="1:9" ht="27.75" customHeight="1">
      <c r="A4" s="35">
        <v>1</v>
      </c>
      <c r="B4" s="35" t="s">
        <v>83</v>
      </c>
      <c r="C4" s="35"/>
      <c r="D4" s="35">
        <v>47846</v>
      </c>
      <c r="E4" s="35">
        <v>48043</v>
      </c>
      <c r="F4" s="35">
        <f>(E4-D4)*80</f>
        <v>15760</v>
      </c>
      <c r="G4" s="35">
        <v>0.54</v>
      </c>
      <c r="H4" s="36">
        <f>F4*G4</f>
        <v>8510.400000000001</v>
      </c>
      <c r="I4" s="35" t="s">
        <v>82</v>
      </c>
    </row>
    <row r="5" spans="1:9" ht="27.75" customHeight="1">
      <c r="A5" s="35">
        <v>2</v>
      </c>
      <c r="B5" s="35" t="s">
        <v>81</v>
      </c>
      <c r="C5" s="39"/>
      <c r="D5" s="39">
        <v>26755</v>
      </c>
      <c r="E5" s="39">
        <v>27170</v>
      </c>
      <c r="F5" s="39">
        <f>E5-D5</f>
        <v>415</v>
      </c>
      <c r="G5" s="35">
        <v>0.54</v>
      </c>
      <c r="H5" s="40">
        <f>F5*G5</f>
        <v>224.10000000000002</v>
      </c>
      <c r="I5" s="39"/>
    </row>
    <row r="6" spans="1:9" ht="27.75" customHeight="1">
      <c r="A6" s="35">
        <v>3</v>
      </c>
      <c r="B6" s="35" t="s">
        <v>80</v>
      </c>
      <c r="C6" s="35"/>
      <c r="D6" s="35">
        <v>85367</v>
      </c>
      <c r="E6" s="35">
        <v>87193</v>
      </c>
      <c r="F6" s="39">
        <f>E6-D6</f>
        <v>1826</v>
      </c>
      <c r="G6" s="35">
        <v>0.54</v>
      </c>
      <c r="H6" s="40">
        <f>F6*G6</f>
        <v>986.0400000000001</v>
      </c>
      <c r="I6" s="35"/>
    </row>
    <row r="7" spans="1:9" ht="27.75" customHeight="1">
      <c r="A7" s="35">
        <v>4</v>
      </c>
      <c r="B7" s="35" t="s">
        <v>79</v>
      </c>
      <c r="C7" s="35"/>
      <c r="D7" s="35">
        <v>146092</v>
      </c>
      <c r="E7" s="35">
        <v>151750</v>
      </c>
      <c r="F7" s="39">
        <f>E7-D7</f>
        <v>5658</v>
      </c>
      <c r="G7" s="35">
        <v>0.54</v>
      </c>
      <c r="H7" s="40">
        <f>F7*G7</f>
        <v>3055.32</v>
      </c>
      <c r="I7" s="35"/>
    </row>
    <row r="8" spans="1:9" ht="27.75" customHeight="1">
      <c r="A8" s="35">
        <v>5</v>
      </c>
      <c r="B8" s="35" t="s">
        <v>78</v>
      </c>
      <c r="C8" s="35"/>
      <c r="D8" s="35">
        <v>17852</v>
      </c>
      <c r="E8" s="35">
        <v>17886</v>
      </c>
      <c r="F8" s="35">
        <f>(E8-D8)*30</f>
        <v>1020</v>
      </c>
      <c r="G8" s="35">
        <v>0.54</v>
      </c>
      <c r="H8" s="36">
        <f>F8*G8</f>
        <v>550.8000000000001</v>
      </c>
      <c r="I8" s="35" t="s">
        <v>65</v>
      </c>
    </row>
    <row r="9" spans="1:9" ht="27.75" customHeight="1">
      <c r="A9" s="35"/>
      <c r="B9" s="35" t="s">
        <v>77</v>
      </c>
      <c r="C9" s="37"/>
      <c r="D9" s="35"/>
      <c r="E9" s="35"/>
      <c r="F9" s="35">
        <f>SUM(F4:F8)</f>
        <v>24679</v>
      </c>
      <c r="G9" s="35">
        <v>0.54</v>
      </c>
      <c r="H9" s="36">
        <f>SUM(H4:H8)</f>
        <v>13326.660000000002</v>
      </c>
      <c r="I9" s="37"/>
    </row>
    <row r="10" spans="1:15" ht="27.75" customHeight="1">
      <c r="A10" s="35">
        <v>6</v>
      </c>
      <c r="B10" s="35" t="s">
        <v>28</v>
      </c>
      <c r="C10" s="35"/>
      <c r="D10" s="39">
        <v>160921</v>
      </c>
      <c r="E10" s="39">
        <v>162881</v>
      </c>
      <c r="F10" s="35">
        <f>E10-D10</f>
        <v>1960</v>
      </c>
      <c r="G10" s="35">
        <v>3.19</v>
      </c>
      <c r="H10" s="36">
        <f>F10*G10</f>
        <v>6252.4</v>
      </c>
      <c r="I10" s="35"/>
      <c r="O10" s="68" t="s">
        <v>73</v>
      </c>
    </row>
    <row r="11" spans="1:9" ht="27.75" customHeight="1">
      <c r="A11" s="35">
        <v>7</v>
      </c>
      <c r="B11" s="38" t="s">
        <v>76</v>
      </c>
      <c r="C11" s="37"/>
      <c r="D11" s="35">
        <v>46145</v>
      </c>
      <c r="E11" s="35">
        <v>46182</v>
      </c>
      <c r="F11" s="35">
        <f>E11-D11</f>
        <v>37</v>
      </c>
      <c r="G11" s="35">
        <v>3.19</v>
      </c>
      <c r="H11" s="36"/>
      <c r="I11" s="35"/>
    </row>
    <row r="12" spans="1:9" ht="27.75" customHeight="1">
      <c r="A12" s="35">
        <v>8</v>
      </c>
      <c r="B12" s="35" t="s">
        <v>55</v>
      </c>
      <c r="C12" s="35"/>
      <c r="D12" s="35"/>
      <c r="E12" s="35"/>
      <c r="F12" s="35">
        <f>F10-F11</f>
        <v>1923</v>
      </c>
      <c r="G12" s="35">
        <v>3.19</v>
      </c>
      <c r="H12" s="36">
        <f>F12*G12</f>
        <v>6134.37</v>
      </c>
      <c r="I12" s="35"/>
    </row>
    <row r="13" spans="1:9" ht="27.75" customHeight="1">
      <c r="A13" s="35">
        <v>9</v>
      </c>
      <c r="B13" s="35"/>
      <c r="C13" s="35"/>
      <c r="D13" s="35"/>
      <c r="E13" s="35"/>
      <c r="F13" s="35"/>
      <c r="G13" s="35"/>
      <c r="H13" s="36"/>
      <c r="I13" s="35"/>
    </row>
    <row r="14" spans="1:9" ht="27.75" customHeight="1">
      <c r="A14" s="35">
        <v>10</v>
      </c>
      <c r="B14" s="35"/>
      <c r="C14" s="35"/>
      <c r="D14" s="35"/>
      <c r="E14" s="35"/>
      <c r="F14" s="35"/>
      <c r="G14" s="35"/>
      <c r="H14" s="36"/>
      <c r="I14" s="35"/>
    </row>
    <row r="15" spans="1:9" ht="27.75" customHeight="1">
      <c r="A15" s="35"/>
      <c r="B15" s="35" t="s">
        <v>51</v>
      </c>
      <c r="C15" s="35"/>
      <c r="D15" s="35"/>
      <c r="E15" s="35"/>
      <c r="F15" s="35"/>
      <c r="G15" s="35"/>
      <c r="H15" s="36">
        <f>H9+H12</f>
        <v>19461.030000000002</v>
      </c>
      <c r="I15" s="35"/>
    </row>
    <row r="16" ht="13.5">
      <c r="A16" s="32" t="s">
        <v>75</v>
      </c>
    </row>
    <row r="17" spans="1:9" ht="26.25" customHeight="1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26.25" customHeight="1">
      <c r="A18" s="134" t="s">
        <v>148</v>
      </c>
      <c r="B18" s="134"/>
      <c r="C18" s="134"/>
      <c r="D18" s="134"/>
      <c r="E18" s="134"/>
      <c r="F18" s="134"/>
      <c r="G18" s="134"/>
      <c r="H18" s="134"/>
      <c r="I18" s="134"/>
    </row>
    <row r="19" spans="1:9" ht="26.25" customHeight="1" hidden="1">
      <c r="A19" s="34"/>
      <c r="B19" s="34"/>
      <c r="C19" s="34"/>
      <c r="D19" s="34"/>
      <c r="E19" s="34"/>
      <c r="F19" s="34"/>
      <c r="G19" s="34"/>
      <c r="H19" s="34"/>
      <c r="I19" s="33"/>
    </row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</sheetData>
  <sheetProtection/>
  <mergeCells count="3">
    <mergeCell ref="A1:I1"/>
    <mergeCell ref="A2:I2"/>
    <mergeCell ref="A18:I18"/>
  </mergeCells>
  <printOptions horizontalCentered="1"/>
  <pageMargins left="0.7086614173228347" right="0.7086614173228347" top="1.535433070866142" bottom="0.7480314960629921" header="0.31496062992125984" footer="0.31496062992125984"/>
  <pageSetup orientation="portrait" paperSize="9" r:id="rId1"/>
  <headerFooter>
    <oddHeader>&amp;C&amp;"宋体,加粗"&amp;18
经营公司水电费明细表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7.00390625" style="32" customWidth="1"/>
    <col min="2" max="2" width="11.625" style="32" customWidth="1"/>
    <col min="3" max="3" width="7.125" style="32" customWidth="1"/>
    <col min="4" max="6" width="9.00390625" style="32" customWidth="1"/>
    <col min="7" max="7" width="7.875" style="32" customWidth="1"/>
    <col min="8" max="8" width="9.875" style="32" customWidth="1"/>
    <col min="9" max="16384" width="9.00390625" style="32" customWidth="1"/>
  </cols>
  <sheetData>
    <row r="1" spans="1:9" ht="14.25">
      <c r="A1" s="131"/>
      <c r="B1" s="131"/>
      <c r="C1" s="131"/>
      <c r="D1" s="131"/>
      <c r="E1" s="131"/>
      <c r="F1" s="131"/>
      <c r="G1" s="131"/>
      <c r="H1" s="131"/>
      <c r="I1" s="131"/>
    </row>
    <row r="2" spans="1:9" ht="14.25">
      <c r="A2" s="132" t="s">
        <v>201</v>
      </c>
      <c r="B2" s="133"/>
      <c r="C2" s="133"/>
      <c r="D2" s="133"/>
      <c r="E2" s="133"/>
      <c r="F2" s="133"/>
      <c r="G2" s="133"/>
      <c r="H2" s="133"/>
      <c r="I2" s="133"/>
    </row>
    <row r="3" spans="1:9" ht="28.5">
      <c r="A3" s="41" t="s">
        <v>0</v>
      </c>
      <c r="B3" s="41" t="s">
        <v>1</v>
      </c>
      <c r="C3" s="41" t="s">
        <v>40</v>
      </c>
      <c r="D3" s="67" t="s">
        <v>153</v>
      </c>
      <c r="E3" s="67" t="s">
        <v>154</v>
      </c>
      <c r="F3" s="41" t="s">
        <v>94</v>
      </c>
      <c r="G3" s="41" t="s">
        <v>44</v>
      </c>
      <c r="H3" s="41" t="s">
        <v>6</v>
      </c>
      <c r="I3" s="41" t="s">
        <v>7</v>
      </c>
    </row>
    <row r="4" spans="1:9" ht="28.5" customHeight="1">
      <c r="A4" s="35">
        <v>1</v>
      </c>
      <c r="B4" s="42" t="s">
        <v>93</v>
      </c>
      <c r="C4" s="35"/>
      <c r="D4" s="35">
        <v>16974</v>
      </c>
      <c r="E4" s="35">
        <v>20645</v>
      </c>
      <c r="F4" s="35">
        <f>E4-D4</f>
        <v>3671</v>
      </c>
      <c r="G4" s="36">
        <v>0.54</v>
      </c>
      <c r="H4" s="35">
        <f aca="true" t="shared" si="0" ref="H4:H9">F4*G4</f>
        <v>1982.3400000000001</v>
      </c>
      <c r="I4" s="83"/>
    </row>
    <row r="5" spans="1:9" ht="28.5" customHeight="1">
      <c r="A5" s="35">
        <v>2</v>
      </c>
      <c r="B5" s="42" t="s">
        <v>92</v>
      </c>
      <c r="C5" s="35"/>
      <c r="D5" s="35">
        <v>429032</v>
      </c>
      <c r="E5" s="35">
        <v>433601</v>
      </c>
      <c r="F5" s="35">
        <f>(E5-D5)</f>
        <v>4569</v>
      </c>
      <c r="G5" s="36">
        <v>0.54</v>
      </c>
      <c r="H5" s="35">
        <f t="shared" si="0"/>
        <v>2467.26</v>
      </c>
      <c r="I5" s="42"/>
    </row>
    <row r="6" spans="1:9" ht="28.5" customHeight="1">
      <c r="A6" s="35">
        <v>4</v>
      </c>
      <c r="B6" s="75" t="s">
        <v>91</v>
      </c>
      <c r="C6" s="74"/>
      <c r="D6" s="74">
        <v>67601</v>
      </c>
      <c r="E6" s="74">
        <v>68345</v>
      </c>
      <c r="F6" s="74">
        <f>(E6-D6)</f>
        <v>744</v>
      </c>
      <c r="G6" s="76">
        <v>0.54</v>
      </c>
      <c r="H6" s="74">
        <f t="shared" si="0"/>
        <v>401.76000000000005</v>
      </c>
      <c r="I6" s="75"/>
    </row>
    <row r="7" spans="1:9" ht="28.5" customHeight="1">
      <c r="A7" s="74">
        <v>5</v>
      </c>
      <c r="B7" s="42" t="s">
        <v>90</v>
      </c>
      <c r="C7" s="35"/>
      <c r="D7" s="35">
        <v>37948</v>
      </c>
      <c r="E7" s="35">
        <v>38091</v>
      </c>
      <c r="F7" s="35">
        <f>(E7-D7)*40-F6</f>
        <v>4976</v>
      </c>
      <c r="G7" s="36">
        <v>0.54</v>
      </c>
      <c r="H7" s="35">
        <f t="shared" si="0"/>
        <v>2687.04</v>
      </c>
      <c r="I7" s="42" t="s">
        <v>49</v>
      </c>
    </row>
    <row r="8" spans="1:9" ht="28.5" customHeight="1">
      <c r="A8" s="35">
        <v>6</v>
      </c>
      <c r="B8" s="42" t="s">
        <v>89</v>
      </c>
      <c r="C8" s="35"/>
      <c r="D8" s="35">
        <v>447704</v>
      </c>
      <c r="E8" s="35">
        <v>451718</v>
      </c>
      <c r="F8" s="35">
        <f>(E8-D8)</f>
        <v>4014</v>
      </c>
      <c r="G8" s="36">
        <v>0.54</v>
      </c>
      <c r="H8" s="35">
        <f t="shared" si="0"/>
        <v>2167.56</v>
      </c>
      <c r="I8" s="42"/>
    </row>
    <row r="9" spans="1:9" ht="28.5" customHeight="1">
      <c r="A9" s="35">
        <v>7</v>
      </c>
      <c r="B9" s="44" t="s">
        <v>88</v>
      </c>
      <c r="C9" s="43"/>
      <c r="D9" s="35">
        <v>1602</v>
      </c>
      <c r="E9" s="35">
        <v>1625</v>
      </c>
      <c r="F9" s="35">
        <f>(E9-D9)*40</f>
        <v>920</v>
      </c>
      <c r="G9" s="36">
        <v>0.54</v>
      </c>
      <c r="H9" s="35">
        <f t="shared" si="0"/>
        <v>496.8</v>
      </c>
      <c r="I9" s="42" t="s">
        <v>87</v>
      </c>
    </row>
    <row r="10" spans="1:9" ht="28.5" customHeight="1">
      <c r="A10" s="35">
        <v>8</v>
      </c>
      <c r="B10" s="44"/>
      <c r="C10" s="43"/>
      <c r="D10" s="35"/>
      <c r="E10" s="35"/>
      <c r="F10" s="35"/>
      <c r="G10" s="36"/>
      <c r="H10" s="35"/>
      <c r="I10" s="42"/>
    </row>
    <row r="11" spans="1:9" ht="28.5" customHeight="1">
      <c r="A11" s="35">
        <v>9</v>
      </c>
      <c r="B11" s="72"/>
      <c r="C11" s="35"/>
      <c r="D11" s="35"/>
      <c r="E11" s="35"/>
      <c r="F11" s="35"/>
      <c r="G11" s="36"/>
      <c r="H11" s="35"/>
      <c r="I11" s="42"/>
    </row>
    <row r="12" spans="1:9" ht="28.5" customHeight="1">
      <c r="A12" s="35">
        <v>10</v>
      </c>
      <c r="B12" s="42"/>
      <c r="C12" s="35"/>
      <c r="D12" s="35"/>
      <c r="E12" s="35"/>
      <c r="F12" s="35"/>
      <c r="G12" s="36"/>
      <c r="H12" s="35"/>
      <c r="I12" s="42"/>
    </row>
    <row r="13" spans="1:9" ht="28.5" customHeight="1">
      <c r="A13" s="35">
        <v>11</v>
      </c>
      <c r="B13" s="42"/>
      <c r="C13" s="35"/>
      <c r="D13" s="35"/>
      <c r="E13" s="35"/>
      <c r="F13" s="35"/>
      <c r="G13" s="35"/>
      <c r="H13" s="35"/>
      <c r="I13" s="42"/>
    </row>
    <row r="14" spans="1:9" ht="28.5" customHeight="1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28.5" customHeight="1">
      <c r="A15" s="35"/>
      <c r="B15" s="35" t="s">
        <v>51</v>
      </c>
      <c r="C15" s="35"/>
      <c r="D15" s="35"/>
      <c r="E15" s="35"/>
      <c r="F15" s="35">
        <f>F4+F5+F7+F8+F9</f>
        <v>18150</v>
      </c>
      <c r="G15" s="35"/>
      <c r="H15" s="35">
        <f>F15*0.54</f>
        <v>9801</v>
      </c>
      <c r="I15" s="35"/>
    </row>
    <row r="16" ht="35.25" customHeight="1">
      <c r="A16" s="32" t="s">
        <v>86</v>
      </c>
    </row>
    <row r="17" spans="1:9" ht="58.5" customHeight="1">
      <c r="A17" s="58" t="s">
        <v>53</v>
      </c>
      <c r="B17" s="58"/>
      <c r="C17" s="58"/>
      <c r="D17" s="58"/>
      <c r="E17" s="58"/>
      <c r="F17" s="58"/>
      <c r="G17" s="135" t="s">
        <v>149</v>
      </c>
      <c r="H17" s="91"/>
      <c r="I17" s="91"/>
    </row>
  </sheetData>
  <sheetProtection selectLockedCells="1" selectUnlockedCells="1"/>
  <mergeCells count="3">
    <mergeCell ref="A1:I1"/>
    <mergeCell ref="A2:I2"/>
    <mergeCell ref="G17:I17"/>
  </mergeCells>
  <printOptions horizontalCentered="1"/>
  <pageMargins left="0.7086614173228347" right="0.7086614173228347" top="1.141732283464567" bottom="0.7480314960629921" header="0.31496062992125984" footer="0.31496062992125984"/>
  <pageSetup orientation="portrait" pageOrder="overThenDown" paperSize="9" r:id="rId1"/>
  <headerFooter alignWithMargins="0">
    <oddHeader>&amp;C
&amp;"宋体,加粗"&amp;18经营公司水电费明细表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5.00390625" style="0" customWidth="1"/>
    <col min="2" max="2" width="14.25390625" style="0" customWidth="1"/>
    <col min="3" max="3" width="7.50390625" style="0" customWidth="1"/>
    <col min="4" max="4" width="9.125" style="0" customWidth="1"/>
    <col min="5" max="5" width="9.00390625" style="0" customWidth="1"/>
    <col min="6" max="6" width="9.50390625" style="0" customWidth="1"/>
    <col min="7" max="7" width="7.50390625" style="0" customWidth="1"/>
    <col min="8" max="8" width="10.75390625" style="0" customWidth="1"/>
  </cols>
  <sheetData>
    <row r="1" spans="1:9" ht="14.25">
      <c r="A1" s="136" t="s">
        <v>202</v>
      </c>
      <c r="B1" s="136"/>
      <c r="C1" s="136"/>
      <c r="D1" s="136"/>
      <c r="E1" s="136"/>
      <c r="F1" s="136"/>
      <c r="G1" s="136"/>
      <c r="H1" s="136"/>
      <c r="I1" s="136"/>
    </row>
    <row r="2" spans="1:9" ht="27.75" customHeight="1">
      <c r="A2" s="2" t="s">
        <v>0</v>
      </c>
      <c r="B2" s="69" t="s">
        <v>1</v>
      </c>
      <c r="C2" s="69" t="s">
        <v>40</v>
      </c>
      <c r="D2" s="69" t="s">
        <v>46</v>
      </c>
      <c r="E2" s="69" t="s">
        <v>47</v>
      </c>
      <c r="F2" s="69" t="s">
        <v>84</v>
      </c>
      <c r="G2" s="69" t="s">
        <v>44</v>
      </c>
      <c r="H2" s="69" t="s">
        <v>6</v>
      </c>
      <c r="I2" s="1" t="s">
        <v>7</v>
      </c>
    </row>
    <row r="3" spans="1:9" ht="27.75" customHeight="1">
      <c r="A3" s="1">
        <v>1</v>
      </c>
      <c r="B3" s="1" t="s">
        <v>166</v>
      </c>
      <c r="C3" s="1"/>
      <c r="D3" s="1">
        <v>3592</v>
      </c>
      <c r="E3" s="1">
        <v>3898</v>
      </c>
      <c r="F3" s="1">
        <f>(E3-D3)*80</f>
        <v>24480</v>
      </c>
      <c r="G3" s="1">
        <v>0.54</v>
      </c>
      <c r="H3" s="1">
        <f>F3*G3</f>
        <v>13219.2</v>
      </c>
      <c r="I3" s="1" t="s">
        <v>167</v>
      </c>
    </row>
    <row r="4" spans="1:9" ht="27.75" customHeight="1">
      <c r="A4" s="1">
        <v>2</v>
      </c>
      <c r="B4" s="1" t="s">
        <v>160</v>
      </c>
      <c r="C4" s="1"/>
      <c r="D4" s="1">
        <v>4026</v>
      </c>
      <c r="E4" s="1">
        <v>4335</v>
      </c>
      <c r="F4" s="1">
        <f>(E4-D4)*80</f>
        <v>24720</v>
      </c>
      <c r="G4" s="1">
        <v>0.54</v>
      </c>
      <c r="H4" s="1">
        <f>F4*G4</f>
        <v>13348.800000000001</v>
      </c>
      <c r="I4" s="1" t="s">
        <v>82</v>
      </c>
    </row>
    <row r="5" spans="1:9" ht="27.75" customHeight="1">
      <c r="A5" s="1">
        <v>3</v>
      </c>
      <c r="B5" s="1" t="s">
        <v>161</v>
      </c>
      <c r="C5" s="1"/>
      <c r="D5" s="1">
        <v>9957</v>
      </c>
      <c r="E5" s="1">
        <v>10458</v>
      </c>
      <c r="F5" s="1">
        <f>(E5-D5)*50</f>
        <v>25050</v>
      </c>
      <c r="G5" s="1">
        <v>0.54</v>
      </c>
      <c r="H5" s="1">
        <f>F5*G5</f>
        <v>13527</v>
      </c>
      <c r="I5" s="1" t="s">
        <v>159</v>
      </c>
    </row>
    <row r="6" spans="1:9" ht="27.75" customHeight="1">
      <c r="A6" s="1">
        <v>4</v>
      </c>
      <c r="B6" s="70" t="s">
        <v>162</v>
      </c>
      <c r="C6" s="1"/>
      <c r="D6" s="1">
        <v>1840</v>
      </c>
      <c r="E6" s="1">
        <v>2085</v>
      </c>
      <c r="F6" s="1">
        <f>(E6-D6)*50</f>
        <v>12250</v>
      </c>
      <c r="G6" s="1">
        <v>0.54</v>
      </c>
      <c r="H6" s="1">
        <f>F6*G6</f>
        <v>6615</v>
      </c>
      <c r="I6" s="1" t="s">
        <v>172</v>
      </c>
    </row>
    <row r="7" spans="1:9" ht="27.75" customHeight="1">
      <c r="A7" s="1">
        <v>5</v>
      </c>
      <c r="B7" s="1"/>
      <c r="C7" s="1"/>
      <c r="D7" s="1"/>
      <c r="E7" s="1"/>
      <c r="F7" s="1"/>
      <c r="G7" s="1"/>
      <c r="H7" s="1"/>
      <c r="I7" s="1"/>
    </row>
    <row r="8" spans="1:9" ht="27.75" customHeight="1">
      <c r="A8" s="1">
        <v>6</v>
      </c>
      <c r="B8" s="1"/>
      <c r="C8" s="1"/>
      <c r="D8" s="1"/>
      <c r="E8" s="1"/>
      <c r="F8" s="1"/>
      <c r="G8" s="1"/>
      <c r="H8" s="1"/>
      <c r="I8" s="1"/>
    </row>
    <row r="9" spans="1:9" ht="27.75" customHeight="1">
      <c r="A9" s="1">
        <v>7</v>
      </c>
      <c r="B9" s="1"/>
      <c r="C9" s="1"/>
      <c r="D9" s="1"/>
      <c r="E9" s="1"/>
      <c r="F9" s="1"/>
      <c r="G9" s="1"/>
      <c r="H9" s="1"/>
      <c r="I9" s="1"/>
    </row>
    <row r="10" spans="1:9" ht="27.75" customHeight="1">
      <c r="A10" s="1">
        <v>8</v>
      </c>
      <c r="B10" s="1"/>
      <c r="C10" s="1"/>
      <c r="D10" s="1"/>
      <c r="E10" s="1"/>
      <c r="F10" s="1"/>
      <c r="G10" s="1"/>
      <c r="H10" s="1"/>
      <c r="I10" s="1"/>
    </row>
    <row r="11" spans="1:9" ht="27.75" customHeight="1">
      <c r="A11" s="1">
        <v>9</v>
      </c>
      <c r="B11" s="1"/>
      <c r="C11" s="1"/>
      <c r="D11" s="1"/>
      <c r="E11" s="1"/>
      <c r="F11" s="1"/>
      <c r="G11" s="1"/>
      <c r="H11" s="1"/>
      <c r="I11" s="1"/>
    </row>
    <row r="12" spans="1:9" ht="27.75" customHeight="1">
      <c r="A12" s="1">
        <v>10</v>
      </c>
      <c r="B12" s="1"/>
      <c r="C12" s="1"/>
      <c r="D12" s="1"/>
      <c r="E12" s="1"/>
      <c r="F12" s="1"/>
      <c r="G12" s="1"/>
      <c r="H12" s="1"/>
      <c r="I12" s="1"/>
    </row>
    <row r="13" spans="1:9" ht="27.75" customHeight="1">
      <c r="A13" s="1">
        <v>11</v>
      </c>
      <c r="B13" s="1"/>
      <c r="C13" s="1"/>
      <c r="D13" s="1"/>
      <c r="E13" s="1"/>
      <c r="F13" s="1"/>
      <c r="G13" s="1"/>
      <c r="H13" s="1"/>
      <c r="I13" s="1"/>
    </row>
    <row r="14" spans="1:9" ht="27.75" customHeight="1">
      <c r="A14" s="1">
        <v>12</v>
      </c>
      <c r="B14" s="1"/>
      <c r="C14" s="1"/>
      <c r="D14" s="1"/>
      <c r="E14" s="1"/>
      <c r="F14" s="1"/>
      <c r="G14" s="1"/>
      <c r="H14" s="1"/>
      <c r="I14" s="1"/>
    </row>
    <row r="15" spans="1:9" ht="27.75" customHeight="1">
      <c r="A15" s="1">
        <v>13</v>
      </c>
      <c r="B15" s="1"/>
      <c r="C15" s="1"/>
      <c r="D15" s="1"/>
      <c r="E15" s="1"/>
      <c r="F15" s="1"/>
      <c r="G15" s="1"/>
      <c r="H15" s="1"/>
      <c r="I15" s="1"/>
    </row>
    <row r="16" spans="1:9" ht="27.75" customHeight="1">
      <c r="A16" s="1">
        <v>14</v>
      </c>
      <c r="B16" s="1"/>
      <c r="C16" s="1"/>
      <c r="D16" s="1"/>
      <c r="E16" s="1"/>
      <c r="F16" s="1"/>
      <c r="G16" s="1"/>
      <c r="H16" s="1"/>
      <c r="I16" s="1"/>
    </row>
    <row r="17" spans="1:9" ht="27.75" customHeight="1">
      <c r="A17" s="1">
        <v>15</v>
      </c>
      <c r="B17" s="1"/>
      <c r="C17" s="1"/>
      <c r="D17" s="1"/>
      <c r="E17" s="1"/>
      <c r="F17" s="1"/>
      <c r="G17" s="1"/>
      <c r="H17" s="1"/>
      <c r="I17" s="1"/>
    </row>
    <row r="18" spans="1:9" ht="27.75" customHeight="1">
      <c r="A18" s="1">
        <v>16</v>
      </c>
      <c r="B18" s="1"/>
      <c r="C18" s="1"/>
      <c r="D18" s="1"/>
      <c r="E18" s="1"/>
      <c r="F18" s="1"/>
      <c r="G18" s="1"/>
      <c r="H18" s="1"/>
      <c r="I18" s="1"/>
    </row>
    <row r="19" spans="1:9" ht="27.75" customHeight="1">
      <c r="A19" s="1">
        <v>17</v>
      </c>
      <c r="B19" s="1" t="s">
        <v>70</v>
      </c>
      <c r="C19" s="1"/>
      <c r="D19" s="1"/>
      <c r="E19" s="1"/>
      <c r="F19" s="1">
        <f>SUM(F3:F18)</f>
        <v>86500</v>
      </c>
      <c r="G19" s="1"/>
      <c r="H19" s="1">
        <f>F19*0.54</f>
        <v>46710</v>
      </c>
      <c r="I19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13" sqref="B13:H13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85" t="s">
        <v>191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21</v>
      </c>
      <c r="C3" s="1">
        <v>4115</v>
      </c>
      <c r="D3" s="1">
        <v>4189</v>
      </c>
      <c r="E3" s="1">
        <f>(D3-C3)*240</f>
        <v>17760</v>
      </c>
      <c r="F3" s="1">
        <v>0.54</v>
      </c>
      <c r="G3" s="1">
        <f aca="true" t="shared" si="0" ref="G3:G8">E3*F3</f>
        <v>9590.400000000001</v>
      </c>
      <c r="H3" s="1" t="s">
        <v>22</v>
      </c>
    </row>
    <row r="4" spans="1:8" ht="30" customHeight="1">
      <c r="A4" s="1">
        <v>2</v>
      </c>
      <c r="B4" s="1" t="s">
        <v>23</v>
      </c>
      <c r="C4" s="1">
        <v>31695</v>
      </c>
      <c r="D4" s="1">
        <v>32118</v>
      </c>
      <c r="E4" s="1">
        <f>D4-C4</f>
        <v>423</v>
      </c>
      <c r="F4" s="1">
        <v>0.54</v>
      </c>
      <c r="G4" s="1">
        <f t="shared" si="0"/>
        <v>228.42000000000002</v>
      </c>
      <c r="H4" s="1"/>
    </row>
    <row r="5" spans="1:8" ht="30" customHeight="1">
      <c r="A5" s="1">
        <v>3</v>
      </c>
      <c r="B5" s="1" t="s">
        <v>24</v>
      </c>
      <c r="C5" s="1">
        <v>29473</v>
      </c>
      <c r="D5" s="1">
        <v>29886</v>
      </c>
      <c r="E5" s="1">
        <f>D5-C5</f>
        <v>413</v>
      </c>
      <c r="F5" s="1">
        <v>0.54</v>
      </c>
      <c r="G5" s="1">
        <f t="shared" si="0"/>
        <v>223.02</v>
      </c>
      <c r="H5" s="1"/>
    </row>
    <row r="6" spans="1:8" ht="30" customHeight="1">
      <c r="A6" s="1">
        <v>4</v>
      </c>
      <c r="B6" s="1" t="s">
        <v>25</v>
      </c>
      <c r="C6" s="1">
        <v>28350</v>
      </c>
      <c r="D6" s="1">
        <v>28761</v>
      </c>
      <c r="E6" s="1">
        <f>D6-C6</f>
        <v>411</v>
      </c>
      <c r="F6" s="1">
        <v>0.54</v>
      </c>
      <c r="G6" s="1">
        <f t="shared" si="0"/>
        <v>221.94000000000003</v>
      </c>
      <c r="H6" s="1"/>
    </row>
    <row r="7" spans="1:8" ht="30" customHeight="1">
      <c r="A7" s="1">
        <v>5</v>
      </c>
      <c r="B7" s="1" t="s">
        <v>26</v>
      </c>
      <c r="C7" s="1">
        <v>25515</v>
      </c>
      <c r="D7" s="1">
        <v>25931</v>
      </c>
      <c r="E7" s="1">
        <f>D7-C7</f>
        <v>416</v>
      </c>
      <c r="F7" s="1">
        <v>0.54</v>
      </c>
      <c r="G7" s="1">
        <f t="shared" si="0"/>
        <v>224.64000000000001</v>
      </c>
      <c r="H7" s="1"/>
    </row>
    <row r="8" spans="1:8" ht="30" customHeight="1">
      <c r="A8" s="1">
        <v>6</v>
      </c>
      <c r="B8" s="1" t="s">
        <v>27</v>
      </c>
      <c r="C8" s="1">
        <v>21541</v>
      </c>
      <c r="D8" s="1">
        <v>21948</v>
      </c>
      <c r="E8" s="1">
        <f>D8-C8</f>
        <v>407</v>
      </c>
      <c r="F8" s="1">
        <v>0.54</v>
      </c>
      <c r="G8" s="1">
        <f t="shared" si="0"/>
        <v>219.78</v>
      </c>
      <c r="H8" s="1"/>
    </row>
    <row r="9" spans="1:8" ht="30" customHeight="1">
      <c r="A9" s="1">
        <v>7</v>
      </c>
      <c r="B9" s="1" t="s">
        <v>15</v>
      </c>
      <c r="C9" s="1"/>
      <c r="D9" s="1"/>
      <c r="E9" s="1">
        <f>SUM(E3:E8)</f>
        <v>19830</v>
      </c>
      <c r="F9" s="1"/>
      <c r="G9" s="1">
        <f>SUM(G3:G8)</f>
        <v>10708.200000000003</v>
      </c>
      <c r="H9" s="1"/>
    </row>
    <row r="10" spans="1:8" ht="30" customHeight="1">
      <c r="A10" s="1">
        <v>8</v>
      </c>
      <c r="B10" s="1" t="s">
        <v>28</v>
      </c>
      <c r="C10" s="1">
        <v>85668</v>
      </c>
      <c r="D10" s="1">
        <v>91683</v>
      </c>
      <c r="E10" s="1">
        <f>D10-C10</f>
        <v>6015</v>
      </c>
      <c r="F10" s="1">
        <v>3.19</v>
      </c>
      <c r="G10" s="1">
        <f>E10*F10</f>
        <v>19187.85</v>
      </c>
      <c r="H10" s="1"/>
    </row>
    <row r="11" spans="1:8" ht="30" customHeight="1">
      <c r="A11" s="1">
        <v>9</v>
      </c>
      <c r="B11" s="1" t="s">
        <v>19</v>
      </c>
      <c r="C11" s="1"/>
      <c r="D11" s="1"/>
      <c r="E11" s="1">
        <f>E10</f>
        <v>6015</v>
      </c>
      <c r="F11" s="1"/>
      <c r="G11" s="1">
        <f>G10</f>
        <v>19187.85</v>
      </c>
      <c r="H11" s="1"/>
    </row>
    <row r="12" spans="1:8" ht="30" customHeight="1">
      <c r="A12" s="1">
        <v>10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11</v>
      </c>
      <c r="B13" s="87"/>
      <c r="C13" s="88"/>
      <c r="D13" s="88"/>
      <c r="E13" s="88"/>
      <c r="F13" s="88"/>
      <c r="G13" s="88"/>
      <c r="H13" s="89"/>
    </row>
    <row r="14" spans="1:8" ht="30" customHeight="1">
      <c r="A14" s="3">
        <v>19</v>
      </c>
      <c r="B14" s="3" t="s">
        <v>29</v>
      </c>
      <c r="C14" s="2"/>
      <c r="D14" s="2"/>
      <c r="E14" s="1"/>
      <c r="F14" s="2"/>
      <c r="G14" s="1">
        <f>G9+G11</f>
        <v>29896.050000000003</v>
      </c>
      <c r="H14" s="2"/>
    </row>
    <row r="15" spans="3:8" ht="14.25">
      <c r="C15" s="5"/>
      <c r="D15" s="5"/>
      <c r="E15" s="5"/>
      <c r="F15" s="5"/>
      <c r="G15" s="5"/>
      <c r="H15" s="5"/>
    </row>
    <row r="16" spans="1:2" ht="14.25">
      <c r="A16" t="s">
        <v>96</v>
      </c>
      <c r="B16" s="6"/>
    </row>
    <row r="17" ht="14.25">
      <c r="B17" s="6"/>
    </row>
  </sheetData>
  <sheetProtection/>
  <mergeCells count="2">
    <mergeCell ref="A1:H1"/>
    <mergeCell ref="B13:H13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85" t="s">
        <v>192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30</v>
      </c>
      <c r="C3" s="1">
        <v>6400</v>
      </c>
      <c r="D3" s="1">
        <v>6561</v>
      </c>
      <c r="E3" s="1">
        <f>(D3-C3)*80</f>
        <v>12880</v>
      </c>
      <c r="F3" s="1">
        <v>0.54</v>
      </c>
      <c r="G3" s="1">
        <f>E3*F3</f>
        <v>6955.200000000001</v>
      </c>
      <c r="H3" s="1" t="s">
        <v>31</v>
      </c>
    </row>
    <row r="4" spans="1:8" ht="30" customHeight="1">
      <c r="A4" s="1">
        <v>2</v>
      </c>
      <c r="B4" s="1" t="s">
        <v>32</v>
      </c>
      <c r="C4" s="1">
        <v>6352</v>
      </c>
      <c r="D4" s="1">
        <v>6505</v>
      </c>
      <c r="E4" s="1">
        <f>(D4-C4)*80</f>
        <v>12240</v>
      </c>
      <c r="F4" s="1">
        <v>0.54</v>
      </c>
      <c r="G4" s="1">
        <f>E4*F4</f>
        <v>6609.6</v>
      </c>
      <c r="H4" s="1" t="s">
        <v>31</v>
      </c>
    </row>
    <row r="5" spans="1:8" ht="30" customHeight="1">
      <c r="A5" s="1">
        <v>3</v>
      </c>
      <c r="B5" s="1" t="s">
        <v>33</v>
      </c>
      <c r="C5" s="1">
        <v>5376</v>
      </c>
      <c r="D5" s="1">
        <v>5507</v>
      </c>
      <c r="E5" s="1">
        <f>(D5-C5)*80</f>
        <v>10480</v>
      </c>
      <c r="F5" s="1">
        <v>0.54</v>
      </c>
      <c r="G5" s="1">
        <f>E5*F5</f>
        <v>5659.200000000001</v>
      </c>
      <c r="H5" s="1" t="s">
        <v>31</v>
      </c>
    </row>
    <row r="6" spans="1:8" ht="30" customHeight="1">
      <c r="A6" s="1">
        <v>4</v>
      </c>
      <c r="B6" s="1" t="s">
        <v>34</v>
      </c>
      <c r="C6" s="1">
        <v>6266</v>
      </c>
      <c r="D6" s="1">
        <v>6424</v>
      </c>
      <c r="E6" s="1">
        <f>(D6-C6)*80</f>
        <v>12640</v>
      </c>
      <c r="F6" s="1">
        <v>0.54</v>
      </c>
      <c r="G6" s="1">
        <f>E6*F6</f>
        <v>6825.6</v>
      </c>
      <c r="H6" s="1" t="s">
        <v>31</v>
      </c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48240</v>
      </c>
      <c r="F7" s="1"/>
      <c r="G7" s="1">
        <f>SUM(G3:G6)</f>
        <v>26049.6</v>
      </c>
      <c r="H7" s="1"/>
    </row>
    <row r="8" spans="1:8" ht="30" customHeight="1">
      <c r="A8" s="1"/>
      <c r="B8" s="20"/>
      <c r="C8" s="29"/>
      <c r="D8" s="29"/>
      <c r="E8" s="29"/>
      <c r="F8" s="29"/>
      <c r="G8" s="29"/>
      <c r="H8" s="21"/>
    </row>
    <row r="9" spans="1:8" ht="30" customHeight="1">
      <c r="A9" s="1">
        <v>7</v>
      </c>
      <c r="B9" s="1" t="s">
        <v>35</v>
      </c>
      <c r="C9" s="1">
        <v>46927</v>
      </c>
      <c r="D9" s="1">
        <v>48232</v>
      </c>
      <c r="E9" s="1">
        <f>D9-C9</f>
        <v>1305</v>
      </c>
      <c r="F9" s="1">
        <v>3.19</v>
      </c>
      <c r="G9" s="1">
        <f>E9*F9</f>
        <v>4162.95</v>
      </c>
      <c r="H9" s="1"/>
    </row>
    <row r="10" spans="1:8" ht="30" customHeight="1">
      <c r="A10" s="1">
        <v>8</v>
      </c>
      <c r="B10" s="1" t="s">
        <v>36</v>
      </c>
      <c r="C10" s="1">
        <v>47361</v>
      </c>
      <c r="D10" s="1">
        <v>48617</v>
      </c>
      <c r="E10" s="1">
        <f>D10-C10</f>
        <v>1256</v>
      </c>
      <c r="F10" s="1">
        <v>3.19</v>
      </c>
      <c r="G10" s="1">
        <f>E10*F10</f>
        <v>4006.64</v>
      </c>
      <c r="H10" s="1"/>
    </row>
    <row r="11" spans="1:8" ht="30" customHeight="1">
      <c r="A11" s="1">
        <v>9</v>
      </c>
      <c r="B11" s="1" t="s">
        <v>37</v>
      </c>
      <c r="C11" s="1">
        <v>32174</v>
      </c>
      <c r="D11" s="1">
        <v>33066</v>
      </c>
      <c r="E11" s="1">
        <f>D11-C11</f>
        <v>892</v>
      </c>
      <c r="F11" s="1">
        <v>3.19</v>
      </c>
      <c r="G11" s="1">
        <f>E11*F11</f>
        <v>2845.48</v>
      </c>
      <c r="H11" s="1"/>
    </row>
    <row r="12" spans="1:8" ht="30" customHeight="1">
      <c r="A12" s="1">
        <v>10</v>
      </c>
      <c r="B12" s="1" t="s">
        <v>38</v>
      </c>
      <c r="C12" s="1">
        <v>45671</v>
      </c>
      <c r="D12" s="1">
        <v>46943</v>
      </c>
      <c r="E12" s="1">
        <f>D12-C12</f>
        <v>1272</v>
      </c>
      <c r="F12" s="1">
        <v>3.19</v>
      </c>
      <c r="G12" s="1">
        <f>E12*F12</f>
        <v>4057.68</v>
      </c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4725</v>
      </c>
      <c r="F13" s="1"/>
      <c r="G13" s="1">
        <f>SUM(G9:G12)</f>
        <v>15072.75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29</v>
      </c>
      <c r="C15" s="2"/>
      <c r="D15" s="2"/>
      <c r="E15" s="1"/>
      <c r="F15" s="2"/>
      <c r="G15" s="1">
        <f>G7+G13</f>
        <v>41122.35</v>
      </c>
      <c r="H15" s="2"/>
    </row>
    <row r="16" spans="3:8" ht="14.25">
      <c r="C16" s="5"/>
      <c r="D16" s="5"/>
      <c r="E16" s="5"/>
      <c r="F16" s="5"/>
      <c r="G16" s="5"/>
      <c r="H16" s="5"/>
    </row>
    <row r="17" spans="1:2" ht="14.25">
      <c r="A17" t="s">
        <v>96</v>
      </c>
      <c r="B17" s="6"/>
    </row>
    <row r="18" ht="14.25">
      <c r="B18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85" t="s">
        <v>193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30</v>
      </c>
      <c r="C3" s="1">
        <v>6488</v>
      </c>
      <c r="D3" s="1">
        <v>6653</v>
      </c>
      <c r="E3" s="1">
        <f>(D3-C3)*40</f>
        <v>6600</v>
      </c>
      <c r="F3" s="1">
        <v>0.54</v>
      </c>
      <c r="G3" s="1">
        <f>E3*F3</f>
        <v>3564.0000000000005</v>
      </c>
      <c r="H3" s="1" t="s">
        <v>72</v>
      </c>
    </row>
    <row r="4" spans="1:8" ht="30" customHeight="1">
      <c r="A4" s="1">
        <v>2</v>
      </c>
      <c r="B4" s="1" t="s">
        <v>32</v>
      </c>
      <c r="C4" s="1">
        <v>6342</v>
      </c>
      <c r="D4" s="1">
        <v>6491</v>
      </c>
      <c r="E4" s="1">
        <f>(D4-C4)*40</f>
        <v>5960</v>
      </c>
      <c r="F4" s="1">
        <v>0.54</v>
      </c>
      <c r="G4" s="1">
        <f>E4*F4</f>
        <v>3218.4</v>
      </c>
      <c r="H4" s="1" t="s">
        <v>72</v>
      </c>
    </row>
    <row r="5" spans="1:8" ht="30" customHeight="1">
      <c r="A5" s="1">
        <v>3</v>
      </c>
      <c r="B5" s="1" t="s">
        <v>33</v>
      </c>
      <c r="C5" s="1">
        <v>6191</v>
      </c>
      <c r="D5" s="1">
        <v>6339</v>
      </c>
      <c r="E5" s="1">
        <f>(D5-C5)*40</f>
        <v>5920</v>
      </c>
      <c r="F5" s="1">
        <v>0.54</v>
      </c>
      <c r="G5" s="1">
        <f>E5*F5</f>
        <v>3196.8</v>
      </c>
      <c r="H5" s="1" t="s">
        <v>72</v>
      </c>
    </row>
    <row r="6" spans="1:8" ht="30" customHeight="1">
      <c r="A6" s="1">
        <v>4</v>
      </c>
      <c r="B6" s="52" t="s">
        <v>112</v>
      </c>
      <c r="C6" s="1">
        <v>2832</v>
      </c>
      <c r="D6" s="1">
        <v>2968</v>
      </c>
      <c r="E6" s="1">
        <f>(D6-C6)*40</f>
        <v>5440</v>
      </c>
      <c r="F6" s="1">
        <v>0.54</v>
      </c>
      <c r="G6" s="1">
        <f>E6*F6</f>
        <v>2937.6000000000004</v>
      </c>
      <c r="H6" s="52" t="s">
        <v>114</v>
      </c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23920</v>
      </c>
      <c r="F7" s="1"/>
      <c r="G7" s="1">
        <f>SUM(G3:G6)</f>
        <v>12916.800000000001</v>
      </c>
      <c r="H7" s="1"/>
    </row>
    <row r="8" spans="1:8" ht="30" customHeight="1">
      <c r="A8" s="1"/>
      <c r="B8" s="20"/>
      <c r="C8" s="29"/>
      <c r="D8" s="29"/>
      <c r="E8" s="29"/>
      <c r="F8" s="29"/>
      <c r="G8" s="29"/>
      <c r="H8" s="21"/>
    </row>
    <row r="9" spans="1:8" ht="30" customHeight="1">
      <c r="A9" s="1">
        <v>7</v>
      </c>
      <c r="B9" s="1" t="s">
        <v>35</v>
      </c>
      <c r="C9" s="1">
        <v>24740</v>
      </c>
      <c r="D9" s="1">
        <v>25775</v>
      </c>
      <c r="E9" s="1">
        <f>D9-C9</f>
        <v>1035</v>
      </c>
      <c r="F9" s="1">
        <v>3.19</v>
      </c>
      <c r="G9" s="1">
        <f>E9*F9</f>
        <v>3301.65</v>
      </c>
      <c r="H9" s="1"/>
    </row>
    <row r="10" spans="1:8" ht="30" customHeight="1">
      <c r="A10" s="1">
        <v>8</v>
      </c>
      <c r="B10" s="1" t="s">
        <v>36</v>
      </c>
      <c r="C10" s="1">
        <v>23852</v>
      </c>
      <c r="D10" s="1">
        <v>24701</v>
      </c>
      <c r="E10" s="1">
        <f>D10-C10</f>
        <v>849</v>
      </c>
      <c r="F10" s="1">
        <v>3.19</v>
      </c>
      <c r="G10" s="1">
        <f>E10*F10</f>
        <v>2708.31</v>
      </c>
      <c r="H10" s="1"/>
    </row>
    <row r="11" spans="1:8" ht="30" customHeight="1">
      <c r="A11" s="1">
        <v>9</v>
      </c>
      <c r="B11" s="1" t="s">
        <v>37</v>
      </c>
      <c r="C11" s="1">
        <v>19321</v>
      </c>
      <c r="D11" s="1">
        <v>20028</v>
      </c>
      <c r="E11" s="1">
        <f>D11-C11</f>
        <v>707</v>
      </c>
      <c r="F11" s="1">
        <v>3.19</v>
      </c>
      <c r="G11" s="1">
        <f>E11*F11</f>
        <v>2255.33</v>
      </c>
      <c r="H11" s="1"/>
    </row>
    <row r="12" spans="1:8" ht="30" customHeight="1">
      <c r="A12" s="1">
        <v>10</v>
      </c>
      <c r="B12" s="52" t="s">
        <v>113</v>
      </c>
      <c r="C12" s="1">
        <v>10188</v>
      </c>
      <c r="D12" s="1">
        <v>10747</v>
      </c>
      <c r="E12" s="1">
        <f>D12-C12</f>
        <v>559</v>
      </c>
      <c r="F12" s="1">
        <v>3.19</v>
      </c>
      <c r="G12" s="1">
        <f>E12*F12</f>
        <v>1783.21</v>
      </c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3150</v>
      </c>
      <c r="F13" s="1"/>
      <c r="G13" s="1">
        <f>SUM(G9:G12)</f>
        <v>10048.5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29</v>
      </c>
      <c r="C15" s="2"/>
      <c r="D15" s="2"/>
      <c r="E15" s="1"/>
      <c r="F15" s="2"/>
      <c r="G15" s="1">
        <f>G7+G13</f>
        <v>22965.300000000003</v>
      </c>
      <c r="H15" s="2"/>
    </row>
    <row r="16" spans="3:8" ht="14.25">
      <c r="C16" s="5"/>
      <c r="D16" s="5"/>
      <c r="E16" s="5"/>
      <c r="F16" s="5"/>
      <c r="G16" s="5"/>
      <c r="H16" s="5"/>
    </row>
    <row r="17" spans="1:2" ht="14.25">
      <c r="A17" t="s">
        <v>96</v>
      </c>
      <c r="B17" s="6"/>
    </row>
    <row r="18" ht="14.25">
      <c r="B18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0.50390625" style="0" customWidth="1"/>
  </cols>
  <sheetData>
    <row r="1" spans="1:10" ht="18" customHeight="1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20.25">
      <c r="A2" s="93" t="s">
        <v>194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4.25">
      <c r="A3" s="94" t="s">
        <v>0</v>
      </c>
      <c r="B3" s="94" t="s">
        <v>39</v>
      </c>
      <c r="C3" s="94" t="s">
        <v>40</v>
      </c>
      <c r="D3" s="94" t="s">
        <v>41</v>
      </c>
      <c r="E3" s="94" t="s">
        <v>42</v>
      </c>
      <c r="F3" s="94"/>
      <c r="G3" s="94" t="s">
        <v>43</v>
      </c>
      <c r="H3" s="102" t="s">
        <v>44</v>
      </c>
      <c r="I3" s="105" t="s">
        <v>45</v>
      </c>
      <c r="J3" s="102" t="s">
        <v>7</v>
      </c>
    </row>
    <row r="4" spans="1:10" ht="18" customHeight="1">
      <c r="A4" s="94"/>
      <c r="B4" s="94"/>
      <c r="C4" s="94"/>
      <c r="D4" s="94"/>
      <c r="E4" s="11" t="s">
        <v>46</v>
      </c>
      <c r="F4" s="11" t="s">
        <v>47</v>
      </c>
      <c r="G4" s="94"/>
      <c r="H4" s="103"/>
      <c r="I4" s="106"/>
      <c r="J4" s="103"/>
    </row>
    <row r="5" spans="1:10" ht="27.75" customHeight="1">
      <c r="A5" s="97">
        <v>1</v>
      </c>
      <c r="B5" s="97" t="s">
        <v>48</v>
      </c>
      <c r="C5" s="1"/>
      <c r="D5" s="1" t="s">
        <v>82</v>
      </c>
      <c r="E5" s="1">
        <v>2173</v>
      </c>
      <c r="F5" s="1">
        <v>2368</v>
      </c>
      <c r="G5" s="25">
        <f>(F5-E5)*80</f>
        <v>15600</v>
      </c>
      <c r="H5" s="25">
        <v>0.54</v>
      </c>
      <c r="I5" s="25">
        <f aca="true" t="shared" si="0" ref="I5:I16">G5*H5</f>
        <v>8424</v>
      </c>
      <c r="J5" s="11"/>
    </row>
    <row r="6" spans="1:10" ht="27.75" customHeight="1">
      <c r="A6" s="98"/>
      <c r="B6" s="98"/>
      <c r="C6" s="1"/>
      <c r="D6" s="1" t="s">
        <v>82</v>
      </c>
      <c r="E6" s="1">
        <v>3891</v>
      </c>
      <c r="F6" s="1">
        <v>4247</v>
      </c>
      <c r="G6" s="25">
        <f>(F6-E6)*80</f>
        <v>28480</v>
      </c>
      <c r="H6" s="25">
        <v>0.54</v>
      </c>
      <c r="I6" s="25">
        <f t="shared" si="0"/>
        <v>15379.2</v>
      </c>
      <c r="J6" s="11"/>
    </row>
    <row r="7" spans="1:10" ht="28.5" customHeight="1">
      <c r="A7" s="98"/>
      <c r="B7" s="98"/>
      <c r="C7" s="1"/>
      <c r="D7" s="1"/>
      <c r="E7" s="1"/>
      <c r="F7" s="1"/>
      <c r="G7" s="25"/>
      <c r="H7" s="25"/>
      <c r="I7" s="25"/>
      <c r="J7" s="11"/>
    </row>
    <row r="8" spans="1:10" ht="27" customHeight="1">
      <c r="A8" s="98"/>
      <c r="B8" s="99"/>
      <c r="C8" s="1"/>
      <c r="D8" s="1"/>
      <c r="E8" s="1"/>
      <c r="F8" s="1"/>
      <c r="G8" s="25"/>
      <c r="H8" s="25"/>
      <c r="I8" s="25"/>
      <c r="J8" s="11"/>
    </row>
    <row r="9" spans="1:10" ht="27" customHeight="1">
      <c r="A9" s="99"/>
      <c r="B9" s="13" t="s">
        <v>50</v>
      </c>
      <c r="C9" s="1"/>
      <c r="D9" s="1"/>
      <c r="E9" s="1"/>
      <c r="F9" s="1"/>
      <c r="G9" s="25">
        <f>SUM(G5:G8)</f>
        <v>44080</v>
      </c>
      <c r="H9" s="25">
        <v>0.54</v>
      </c>
      <c r="I9" s="25">
        <f>SUM(I5:I8)</f>
        <v>23803.2</v>
      </c>
      <c r="J9" s="11"/>
    </row>
    <row r="10" spans="1:10" ht="27" customHeight="1">
      <c r="A10" s="1">
        <v>2</v>
      </c>
      <c r="B10" s="1"/>
      <c r="C10" s="1"/>
      <c r="D10" s="1"/>
      <c r="E10" s="1"/>
      <c r="F10" s="1"/>
      <c r="G10" s="25"/>
      <c r="H10" s="25"/>
      <c r="I10" s="25"/>
      <c r="J10" s="11"/>
    </row>
    <row r="11" spans="1:10" ht="28.5" customHeight="1">
      <c r="A11" s="1">
        <v>3</v>
      </c>
      <c r="B11" s="1"/>
      <c r="C11" s="1"/>
      <c r="D11" s="1"/>
      <c r="E11" s="1"/>
      <c r="F11" s="1"/>
      <c r="G11" s="25"/>
      <c r="H11" s="25"/>
      <c r="I11" s="25"/>
      <c r="J11" s="11"/>
    </row>
    <row r="12" spans="1:10" ht="28.5" customHeight="1">
      <c r="A12" s="97">
        <v>4</v>
      </c>
      <c r="B12" s="97" t="s">
        <v>157</v>
      </c>
      <c r="C12" s="70" t="s">
        <v>163</v>
      </c>
      <c r="D12" s="1" t="s">
        <v>82</v>
      </c>
      <c r="E12" s="1">
        <v>3045</v>
      </c>
      <c r="F12" s="1">
        <v>3507</v>
      </c>
      <c r="G12" s="25">
        <f>(F12-E12)*80</f>
        <v>36960</v>
      </c>
      <c r="H12" s="25">
        <v>0.54</v>
      </c>
      <c r="I12" s="25">
        <f t="shared" si="0"/>
        <v>19958.4</v>
      </c>
      <c r="J12" s="11"/>
    </row>
    <row r="13" spans="1:10" ht="28.5" customHeight="1">
      <c r="A13" s="98"/>
      <c r="B13" s="98"/>
      <c r="C13" s="70" t="s">
        <v>163</v>
      </c>
      <c r="D13" s="1" t="s">
        <v>82</v>
      </c>
      <c r="E13" s="1">
        <v>3234</v>
      </c>
      <c r="F13" s="1">
        <v>3581</v>
      </c>
      <c r="G13" s="25">
        <f>(F13-E13)*80</f>
        <v>27760</v>
      </c>
      <c r="H13" s="25">
        <v>0.54</v>
      </c>
      <c r="I13" s="25">
        <f t="shared" si="0"/>
        <v>14990.400000000001</v>
      </c>
      <c r="J13" s="11"/>
    </row>
    <row r="14" spans="1:14" ht="30.75" customHeight="1">
      <c r="A14" s="98"/>
      <c r="B14" s="98"/>
      <c r="C14" s="1"/>
      <c r="D14" s="1"/>
      <c r="E14" s="1"/>
      <c r="F14" s="1"/>
      <c r="G14" s="25"/>
      <c r="H14" s="25"/>
      <c r="I14" s="25"/>
      <c r="J14" s="11"/>
      <c r="N14" t="s">
        <v>186</v>
      </c>
    </row>
    <row r="15" spans="1:10" ht="27.75" customHeight="1">
      <c r="A15" s="98"/>
      <c r="B15" s="98"/>
      <c r="C15" s="70" t="s">
        <v>164</v>
      </c>
      <c r="D15" s="1" t="s">
        <v>82</v>
      </c>
      <c r="E15" s="1">
        <v>543</v>
      </c>
      <c r="F15" s="1">
        <v>593</v>
      </c>
      <c r="G15" s="25">
        <f>(F15-E15)*80</f>
        <v>4000</v>
      </c>
      <c r="H15" s="25">
        <v>0.54</v>
      </c>
      <c r="I15" s="25">
        <f t="shared" si="0"/>
        <v>2160</v>
      </c>
      <c r="J15" s="62"/>
    </row>
    <row r="16" spans="1:10" ht="27.75" customHeight="1">
      <c r="A16" s="98"/>
      <c r="B16" s="98"/>
      <c r="C16" s="70" t="s">
        <v>164</v>
      </c>
      <c r="D16" s="1" t="s">
        <v>82</v>
      </c>
      <c r="E16" s="1">
        <v>2142</v>
      </c>
      <c r="F16" s="1">
        <v>2376</v>
      </c>
      <c r="G16" s="25">
        <f>(F16-E16)*80</f>
        <v>18720</v>
      </c>
      <c r="H16" s="25">
        <v>0.54</v>
      </c>
      <c r="I16" s="25">
        <f t="shared" si="0"/>
        <v>10108.800000000001</v>
      </c>
      <c r="J16" s="11"/>
    </row>
    <row r="17" spans="1:10" ht="27" customHeight="1">
      <c r="A17" s="98"/>
      <c r="B17" s="98"/>
      <c r="C17" s="1"/>
      <c r="D17" s="7"/>
      <c r="E17" s="1"/>
      <c r="F17" s="1"/>
      <c r="G17" s="25"/>
      <c r="H17" s="25"/>
      <c r="I17" s="25"/>
      <c r="J17" s="11"/>
    </row>
    <row r="18" spans="1:10" ht="27" customHeight="1">
      <c r="A18" s="98"/>
      <c r="B18" s="99"/>
      <c r="C18" s="12"/>
      <c r="D18" s="26"/>
      <c r="E18" s="12"/>
      <c r="F18" s="12"/>
      <c r="G18" s="25"/>
      <c r="H18" s="25"/>
      <c r="I18" s="25"/>
      <c r="J18" s="66"/>
    </row>
    <row r="19" spans="1:10" ht="27" customHeight="1">
      <c r="A19" s="99"/>
      <c r="B19" s="12" t="s">
        <v>50</v>
      </c>
      <c r="C19" s="12"/>
      <c r="D19" s="26"/>
      <c r="E19" s="12"/>
      <c r="F19" s="12"/>
      <c r="G19" s="27">
        <f>SUM(G12:G18)</f>
        <v>87440</v>
      </c>
      <c r="H19" s="25">
        <v>0.54</v>
      </c>
      <c r="I19" s="65">
        <f>G19*H19</f>
        <v>47217.600000000006</v>
      </c>
      <c r="J19" s="11"/>
    </row>
    <row r="20" spans="1:10" ht="28.5" customHeight="1">
      <c r="A20" s="100">
        <v>5</v>
      </c>
      <c r="B20" s="100"/>
      <c r="C20" s="100"/>
      <c r="D20" s="101"/>
      <c r="E20" s="100"/>
      <c r="F20" s="100"/>
      <c r="G20" s="104"/>
      <c r="H20" s="25"/>
      <c r="I20" s="25"/>
      <c r="J20" s="11"/>
    </row>
    <row r="21" spans="1:10" ht="19.5" customHeight="1" hidden="1">
      <c r="A21" s="100"/>
      <c r="B21" s="100"/>
      <c r="C21" s="100"/>
      <c r="D21" s="101"/>
      <c r="E21" s="100"/>
      <c r="F21" s="100"/>
      <c r="G21" s="104"/>
      <c r="H21" s="25"/>
      <c r="I21" s="25"/>
      <c r="J21" s="11"/>
    </row>
    <row r="22" spans="1:10" ht="20.25" customHeight="1" hidden="1">
      <c r="A22" s="100"/>
      <c r="B22" s="100"/>
      <c r="C22" s="100"/>
      <c r="D22" s="101"/>
      <c r="E22" s="100"/>
      <c r="F22" s="100"/>
      <c r="G22" s="104"/>
      <c r="H22" s="25"/>
      <c r="I22" s="25"/>
      <c r="J22" s="11"/>
    </row>
    <row r="23" spans="1:10" ht="16.5" customHeight="1" hidden="1">
      <c r="A23" s="100"/>
      <c r="B23" s="100"/>
      <c r="C23" s="100"/>
      <c r="D23" s="100"/>
      <c r="E23" s="100"/>
      <c r="F23" s="100"/>
      <c r="G23" s="104"/>
      <c r="H23" s="25"/>
      <c r="I23" s="25"/>
      <c r="J23" s="11"/>
    </row>
    <row r="24" spans="1:10" ht="26.25" customHeight="1">
      <c r="A24" s="28" t="s">
        <v>51</v>
      </c>
      <c r="B24" s="2" t="s">
        <v>52</v>
      </c>
      <c r="C24" s="2"/>
      <c r="D24" s="2"/>
      <c r="E24" s="11"/>
      <c r="F24" s="11"/>
      <c r="G24" s="11">
        <f>G9+G19</f>
        <v>131520</v>
      </c>
      <c r="H24" s="11"/>
      <c r="I24" s="11">
        <f>G24*0.54</f>
        <v>71020.8</v>
      </c>
      <c r="J24" s="11"/>
    </row>
    <row r="25" spans="1:5" ht="22.5" customHeight="1">
      <c r="A25" s="95"/>
      <c r="B25" s="96"/>
      <c r="C25" s="96"/>
      <c r="D25" s="96"/>
      <c r="E25" s="96"/>
    </row>
    <row r="27" spans="1:10" ht="14.25">
      <c r="A27" t="s">
        <v>53</v>
      </c>
      <c r="G27" s="90" t="s">
        <v>142</v>
      </c>
      <c r="H27" s="91"/>
      <c r="I27" s="91"/>
      <c r="J27" s="91"/>
    </row>
    <row r="30" ht="12.75" customHeight="1"/>
    <row r="31" ht="14.25" hidden="1"/>
  </sheetData>
  <sheetProtection/>
  <mergeCells count="24">
    <mergeCell ref="J3:J4"/>
    <mergeCell ref="E20:E23"/>
    <mergeCell ref="F20:F23"/>
    <mergeCell ref="G3:G4"/>
    <mergeCell ref="G20:G23"/>
    <mergeCell ref="H3:H4"/>
    <mergeCell ref="I3:I4"/>
    <mergeCell ref="B20:B23"/>
    <mergeCell ref="C3:C4"/>
    <mergeCell ref="C20:C23"/>
    <mergeCell ref="D3:D4"/>
    <mergeCell ref="D20:D23"/>
    <mergeCell ref="B12:B18"/>
    <mergeCell ref="B5:B8"/>
    <mergeCell ref="G27:J27"/>
    <mergeCell ref="A1:J1"/>
    <mergeCell ref="A2:J2"/>
    <mergeCell ref="E3:F3"/>
    <mergeCell ref="A25:E25"/>
    <mergeCell ref="A3:A4"/>
    <mergeCell ref="A5:A9"/>
    <mergeCell ref="A12:A19"/>
    <mergeCell ref="A20:A23"/>
    <mergeCell ref="B3:B4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5.12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1.875" style="0" customWidth="1"/>
  </cols>
  <sheetData>
    <row r="1" spans="1:9" ht="19.5" customHeight="1">
      <c r="A1" s="107" t="s">
        <v>195</v>
      </c>
      <c r="B1" s="108"/>
      <c r="C1" s="108"/>
      <c r="D1" s="108"/>
      <c r="E1" s="108"/>
      <c r="F1" s="55"/>
      <c r="G1" s="55"/>
      <c r="H1" s="55"/>
      <c r="I1" s="55"/>
    </row>
    <row r="2" spans="1:9" ht="14.25">
      <c r="A2" s="56"/>
      <c r="B2" s="56"/>
      <c r="C2" s="56"/>
      <c r="D2" s="56"/>
      <c r="E2" s="56"/>
      <c r="F2" s="56"/>
      <c r="G2" s="56"/>
      <c r="H2" s="56"/>
      <c r="I2" s="56"/>
    </row>
    <row r="3" spans="1:9" ht="14.25">
      <c r="A3" s="94" t="s">
        <v>0</v>
      </c>
      <c r="B3" s="94" t="s">
        <v>39</v>
      </c>
      <c r="C3" s="109"/>
      <c r="D3" s="94" t="s">
        <v>54</v>
      </c>
      <c r="E3" s="94"/>
      <c r="F3" s="109" t="s">
        <v>55</v>
      </c>
      <c r="G3" s="102" t="s">
        <v>44</v>
      </c>
      <c r="H3" s="102" t="s">
        <v>6</v>
      </c>
      <c r="I3" s="94" t="s">
        <v>7</v>
      </c>
    </row>
    <row r="4" spans="1:9" ht="18" customHeight="1">
      <c r="A4" s="94"/>
      <c r="B4" s="94"/>
      <c r="C4" s="110"/>
      <c r="D4" s="11" t="s">
        <v>46</v>
      </c>
      <c r="E4" s="11" t="s">
        <v>47</v>
      </c>
      <c r="F4" s="110"/>
      <c r="G4" s="103"/>
      <c r="H4" s="103"/>
      <c r="I4" s="94"/>
    </row>
    <row r="5" spans="1:9" ht="30.75" customHeight="1">
      <c r="A5" s="11">
        <v>1</v>
      </c>
      <c r="B5" s="97" t="s">
        <v>48</v>
      </c>
      <c r="C5" s="70" t="s">
        <v>165</v>
      </c>
      <c r="D5" s="1">
        <v>4326</v>
      </c>
      <c r="E5" s="1">
        <v>4881</v>
      </c>
      <c r="F5" s="11">
        <f>E5-D5</f>
        <v>555</v>
      </c>
      <c r="G5" s="11">
        <v>3.19</v>
      </c>
      <c r="H5" s="11">
        <f>F5*G5</f>
        <v>1770.45</v>
      </c>
      <c r="I5" s="11"/>
    </row>
    <row r="6" spans="1:9" ht="30.75" customHeight="1">
      <c r="A6" s="11">
        <v>2</v>
      </c>
      <c r="B6" s="98"/>
      <c r="C6" s="1"/>
      <c r="D6" s="1"/>
      <c r="E6" s="1"/>
      <c r="F6" s="11"/>
      <c r="G6" s="11"/>
      <c r="H6" s="11"/>
      <c r="I6" s="11"/>
    </row>
    <row r="7" spans="1:9" ht="30.75" customHeight="1">
      <c r="A7" s="97">
        <v>3</v>
      </c>
      <c r="B7" s="70"/>
      <c r="C7" s="1"/>
      <c r="D7" s="1"/>
      <c r="E7" s="1"/>
      <c r="F7" s="11"/>
      <c r="G7" s="11"/>
      <c r="H7" s="11"/>
      <c r="I7" s="11"/>
    </row>
    <row r="8" spans="1:9" ht="30.75" customHeight="1">
      <c r="A8" s="98"/>
      <c r="B8" s="70" t="s">
        <v>99</v>
      </c>
      <c r="C8" s="1"/>
      <c r="D8" s="1"/>
      <c r="E8" s="1"/>
      <c r="F8" s="11">
        <f>F5</f>
        <v>555</v>
      </c>
      <c r="G8" s="11"/>
      <c r="H8" s="11">
        <f>F8*3.19</f>
        <v>1770.45</v>
      </c>
      <c r="I8" s="11"/>
    </row>
    <row r="9" spans="1:9" ht="30.75" customHeight="1">
      <c r="A9" s="99"/>
      <c r="B9" s="1"/>
      <c r="C9" s="21"/>
      <c r="D9" s="1"/>
      <c r="E9" s="1"/>
      <c r="F9" s="11"/>
      <c r="G9" s="11"/>
      <c r="H9" s="11"/>
      <c r="I9" s="11"/>
    </row>
    <row r="10" spans="1:9" ht="30.75" customHeight="1">
      <c r="A10" s="97">
        <v>4</v>
      </c>
      <c r="B10" s="97" t="s">
        <v>157</v>
      </c>
      <c r="C10" s="70" t="s">
        <v>163</v>
      </c>
      <c r="D10" s="1">
        <v>5746</v>
      </c>
      <c r="E10" s="1">
        <v>6287</v>
      </c>
      <c r="F10" s="11">
        <f>E10-D10</f>
        <v>541</v>
      </c>
      <c r="G10" s="11">
        <v>3.19</v>
      </c>
      <c r="H10" s="11">
        <f>F10*G10</f>
        <v>1725.79</v>
      </c>
      <c r="I10" s="11"/>
    </row>
    <row r="11" spans="1:9" ht="30.75" customHeight="1">
      <c r="A11" s="98"/>
      <c r="B11" s="98"/>
      <c r="C11" s="70" t="s">
        <v>164</v>
      </c>
      <c r="D11" s="1">
        <v>101405</v>
      </c>
      <c r="E11" s="1">
        <v>101765</v>
      </c>
      <c r="F11" s="11">
        <f>E11-D11</f>
        <v>360</v>
      </c>
      <c r="G11" s="11">
        <v>3.19</v>
      </c>
      <c r="H11" s="11">
        <f>F11*G11</f>
        <v>1148.4</v>
      </c>
      <c r="I11" s="11"/>
    </row>
    <row r="12" spans="1:9" ht="30.75" customHeight="1">
      <c r="A12" s="98"/>
      <c r="B12" s="98"/>
      <c r="C12" s="1"/>
      <c r="D12" s="1"/>
      <c r="E12" s="1"/>
      <c r="F12" s="11"/>
      <c r="G12" s="11"/>
      <c r="H12" s="11"/>
      <c r="I12" s="11"/>
    </row>
    <row r="13" spans="1:9" ht="30.75" customHeight="1">
      <c r="A13" s="98"/>
      <c r="B13" s="99"/>
      <c r="C13" s="1"/>
      <c r="D13" s="1"/>
      <c r="E13" s="1"/>
      <c r="F13" s="11"/>
      <c r="G13" s="11"/>
      <c r="H13" s="11"/>
      <c r="I13" s="11"/>
    </row>
    <row r="14" spans="1:9" ht="30.75" customHeight="1">
      <c r="A14" s="98"/>
      <c r="B14" s="70" t="s">
        <v>99</v>
      </c>
      <c r="C14" s="1"/>
      <c r="D14" s="1"/>
      <c r="E14" s="1"/>
      <c r="F14" s="11">
        <f>F10+F11</f>
        <v>901</v>
      </c>
      <c r="G14" s="11"/>
      <c r="H14" s="11">
        <f>F14*3.19</f>
        <v>2874.19</v>
      </c>
      <c r="I14" s="11"/>
    </row>
    <row r="15" spans="1:9" ht="30.75" customHeight="1">
      <c r="A15" s="99"/>
      <c r="B15" s="13"/>
      <c r="C15" s="13"/>
      <c r="D15" s="1"/>
      <c r="E15" s="1"/>
      <c r="F15" s="11"/>
      <c r="G15" s="11"/>
      <c r="H15" s="11"/>
      <c r="I15" s="11"/>
    </row>
    <row r="16" spans="1:9" ht="30" customHeight="1">
      <c r="A16" s="2" t="s">
        <v>51</v>
      </c>
      <c r="B16" s="2" t="s">
        <v>52</v>
      </c>
      <c r="C16" s="2"/>
      <c r="D16" s="11"/>
      <c r="E16" s="11"/>
      <c r="F16" s="11">
        <f>F8+F14</f>
        <v>1456</v>
      </c>
      <c r="G16" s="11"/>
      <c r="H16" s="16">
        <f>H8+H14</f>
        <v>4644.64</v>
      </c>
      <c r="I16" s="11"/>
    </row>
    <row r="17" spans="1:9" ht="14.25">
      <c r="A17" s="95"/>
      <c r="B17" s="96"/>
      <c r="C17" s="96"/>
      <c r="D17" s="96"/>
      <c r="E17" s="96"/>
      <c r="F17" s="24"/>
      <c r="G17" s="24"/>
      <c r="H17" s="24"/>
      <c r="I17" s="24"/>
    </row>
    <row r="19" spans="1:9" ht="14.25">
      <c r="A19" t="s">
        <v>53</v>
      </c>
      <c r="G19" s="90" t="s">
        <v>143</v>
      </c>
      <c r="H19" s="91"/>
      <c r="I19" s="91"/>
    </row>
    <row r="21" ht="26.25" customHeight="1"/>
  </sheetData>
  <sheetProtection/>
  <mergeCells count="15">
    <mergeCell ref="A1:E1"/>
    <mergeCell ref="I3:I4"/>
    <mergeCell ref="B10:B13"/>
    <mergeCell ref="C3:C4"/>
    <mergeCell ref="F3:F4"/>
    <mergeCell ref="G3:G4"/>
    <mergeCell ref="H3:H4"/>
    <mergeCell ref="D3:E3"/>
    <mergeCell ref="G19:I19"/>
    <mergeCell ref="A17:E17"/>
    <mergeCell ref="A3:A4"/>
    <mergeCell ref="A7:A9"/>
    <mergeCell ref="B3:B4"/>
    <mergeCell ref="B5:B6"/>
    <mergeCell ref="A10:A15"/>
  </mergeCells>
  <printOptions horizontalCentered="1"/>
  <pageMargins left="0.4724409448818898" right="0.7480314960629921" top="1.2598425196850394" bottom="0.984251968503937" header="0.6299212598425197" footer="0.5118110236220472"/>
  <pageSetup horizontalDpi="300" verticalDpi="300" orientation="portrait" paperSize="9" scale="87" r:id="rId1"/>
  <headerFooter alignWithMargins="0">
    <oddHeader>&amp;C&amp;"宋体,加粗"&amp;18
饮食服务中心租点水电费明细表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4.50390625" style="0" customWidth="1"/>
    <col min="2" max="2" width="11.375" style="0" customWidth="1"/>
    <col min="5" max="5" width="9.50390625" style="0" bestFit="1" customWidth="1"/>
    <col min="7" max="7" width="11.25390625" style="0" customWidth="1"/>
    <col min="8" max="8" width="13.25390625" style="0" customWidth="1"/>
    <col min="9" max="17" width="9.00390625" style="0" hidden="1" customWidth="1"/>
    <col min="18" max="18" width="0.2421875" style="0" customWidth="1"/>
    <col min="19" max="26" width="9.00390625" style="0" hidden="1" customWidth="1"/>
  </cols>
  <sheetData>
    <row r="1" spans="1:8" ht="27.75" customHeight="1">
      <c r="A1" s="112"/>
      <c r="B1" s="112"/>
      <c r="C1" s="112"/>
      <c r="D1" s="112"/>
      <c r="E1" s="112"/>
      <c r="F1" s="112"/>
      <c r="G1" s="112"/>
      <c r="H1" s="112"/>
    </row>
    <row r="2" spans="1:8" ht="18" customHeight="1">
      <c r="A2" s="93" t="s">
        <v>196</v>
      </c>
      <c r="B2" s="93"/>
      <c r="C2" s="93"/>
      <c r="D2" s="93"/>
      <c r="E2" s="93"/>
      <c r="F2" s="93"/>
      <c r="G2" s="93"/>
      <c r="H2" s="93"/>
    </row>
    <row r="3" spans="1:8" ht="24.75" customHeight="1">
      <c r="A3" s="109" t="s">
        <v>0</v>
      </c>
      <c r="B3" s="109" t="s">
        <v>39</v>
      </c>
      <c r="C3" s="113" t="s">
        <v>42</v>
      </c>
      <c r="D3" s="114"/>
      <c r="E3" s="109" t="s">
        <v>43</v>
      </c>
      <c r="F3" s="102" t="s">
        <v>44</v>
      </c>
      <c r="G3" s="102" t="s">
        <v>6</v>
      </c>
      <c r="H3" s="109" t="s">
        <v>7</v>
      </c>
    </row>
    <row r="4" spans="1:8" ht="24.75" customHeight="1">
      <c r="A4" s="110"/>
      <c r="B4" s="110"/>
      <c r="C4" s="11" t="s">
        <v>46</v>
      </c>
      <c r="D4" s="11" t="s">
        <v>47</v>
      </c>
      <c r="E4" s="110"/>
      <c r="F4" s="103"/>
      <c r="G4" s="103"/>
      <c r="H4" s="110"/>
    </row>
    <row r="5" spans="1:8" ht="24.75" customHeight="1">
      <c r="A5" s="11">
        <v>1</v>
      </c>
      <c r="B5" s="81" t="s">
        <v>181</v>
      </c>
      <c r="C5" s="11">
        <v>50510</v>
      </c>
      <c r="D5" s="11">
        <v>50882</v>
      </c>
      <c r="E5" s="22">
        <f>(D5-C5)*40</f>
        <v>14880</v>
      </c>
      <c r="F5" s="11">
        <v>0.54</v>
      </c>
      <c r="G5" s="11">
        <f>E5*F5</f>
        <v>8035.200000000001</v>
      </c>
      <c r="H5" s="11" t="s">
        <v>11</v>
      </c>
    </row>
    <row r="6" spans="1:8" ht="24.75" customHeight="1">
      <c r="A6" s="11">
        <v>2</v>
      </c>
      <c r="B6" s="82" t="s">
        <v>182</v>
      </c>
      <c r="C6" s="11">
        <v>40937</v>
      </c>
      <c r="D6" s="11">
        <v>41278</v>
      </c>
      <c r="E6" s="22">
        <f>(D6-C6)*40</f>
        <v>13640</v>
      </c>
      <c r="F6" s="11">
        <v>0.54</v>
      </c>
      <c r="G6" s="11">
        <f>E6*F6</f>
        <v>7365.6</v>
      </c>
      <c r="H6" s="11" t="s">
        <v>11</v>
      </c>
    </row>
    <row r="7" spans="1:8" ht="24.75" customHeight="1">
      <c r="A7" s="11">
        <v>3</v>
      </c>
      <c r="B7" s="45" t="s">
        <v>61</v>
      </c>
      <c r="C7" s="11">
        <v>140290</v>
      </c>
      <c r="D7" s="11">
        <v>142132</v>
      </c>
      <c r="E7" s="22">
        <f>D7-C7</f>
        <v>1842</v>
      </c>
      <c r="F7" s="11">
        <v>0.54</v>
      </c>
      <c r="G7" s="11">
        <f>E7*F7</f>
        <v>994.6800000000001</v>
      </c>
      <c r="H7" s="11"/>
    </row>
    <row r="8" spans="1:8" ht="24.75" customHeight="1">
      <c r="A8" s="1">
        <v>4</v>
      </c>
      <c r="B8" s="45" t="s">
        <v>62</v>
      </c>
      <c r="C8" s="11">
        <v>66924</v>
      </c>
      <c r="D8" s="11">
        <v>67546</v>
      </c>
      <c r="E8" s="22">
        <f>D8-C8</f>
        <v>622</v>
      </c>
      <c r="F8" s="11">
        <v>0.54</v>
      </c>
      <c r="G8" s="11">
        <f>E8*F8</f>
        <v>335.88</v>
      </c>
      <c r="H8" s="11"/>
    </row>
    <row r="9" spans="1:8" ht="24.75" customHeight="1">
      <c r="A9" s="1">
        <v>5</v>
      </c>
      <c r="B9" s="20" t="s">
        <v>50</v>
      </c>
      <c r="C9" s="11"/>
      <c r="D9" s="11"/>
      <c r="E9" s="22">
        <f>E5+E6-E7-E8</f>
        <v>26056</v>
      </c>
      <c r="F9" s="11"/>
      <c r="G9" s="11">
        <f>E9*0.54</f>
        <v>14070.240000000002</v>
      </c>
      <c r="H9" s="11"/>
    </row>
    <row r="10" spans="1:8" ht="24.75" customHeight="1">
      <c r="A10" s="1">
        <v>6</v>
      </c>
      <c r="B10" s="45" t="s">
        <v>98</v>
      </c>
      <c r="C10" s="11">
        <v>3797</v>
      </c>
      <c r="D10" s="11">
        <v>3847</v>
      </c>
      <c r="E10" s="22">
        <f>(D10-C10)*40</f>
        <v>2000</v>
      </c>
      <c r="F10" s="11">
        <v>0.54</v>
      </c>
      <c r="G10" s="11">
        <f>E10*F10</f>
        <v>1080</v>
      </c>
      <c r="H10" s="11" t="s">
        <v>11</v>
      </c>
    </row>
    <row r="11" spans="1:8" ht="24.75" customHeight="1">
      <c r="A11" s="1">
        <v>7</v>
      </c>
      <c r="B11" s="8" t="s">
        <v>97</v>
      </c>
      <c r="C11" s="11">
        <v>19570</v>
      </c>
      <c r="D11" s="11">
        <v>19673</v>
      </c>
      <c r="E11" s="22">
        <f>(D11-C11)*40</f>
        <v>4120</v>
      </c>
      <c r="F11" s="11">
        <v>0.54</v>
      </c>
      <c r="G11" s="11">
        <f>E11*F11</f>
        <v>2224.8</v>
      </c>
      <c r="H11" s="11" t="s">
        <v>11</v>
      </c>
    </row>
    <row r="12" spans="1:9" ht="24.75" customHeight="1">
      <c r="A12" s="3">
        <v>8</v>
      </c>
      <c r="B12" s="46" t="s">
        <v>101</v>
      </c>
      <c r="C12" s="11">
        <v>17448</v>
      </c>
      <c r="D12" s="11">
        <v>17671</v>
      </c>
      <c r="E12" s="22">
        <f>(D12-C12)*40</f>
        <v>8920</v>
      </c>
      <c r="F12" s="11">
        <v>0.54</v>
      </c>
      <c r="G12" s="11">
        <f>E12*F12</f>
        <v>4816.8</v>
      </c>
      <c r="H12" s="11" t="s">
        <v>11</v>
      </c>
      <c r="I12" s="71" t="s">
        <v>73</v>
      </c>
    </row>
    <row r="13" spans="1:8" ht="24.75" customHeight="1">
      <c r="A13" s="3">
        <v>9</v>
      </c>
      <c r="B13" s="46" t="s">
        <v>102</v>
      </c>
      <c r="C13" s="11">
        <v>5626</v>
      </c>
      <c r="D13" s="11">
        <v>5995</v>
      </c>
      <c r="E13" s="22">
        <f>(D13-C13)*120</f>
        <v>44280</v>
      </c>
      <c r="F13" s="11">
        <v>0.54</v>
      </c>
      <c r="G13" s="11">
        <f>E13*F13</f>
        <v>23911.2</v>
      </c>
      <c r="H13" s="11" t="s">
        <v>138</v>
      </c>
    </row>
    <row r="14" spans="1:8" ht="24.75" customHeight="1">
      <c r="A14" s="1">
        <v>10</v>
      </c>
      <c r="B14" s="48" t="s">
        <v>99</v>
      </c>
      <c r="C14" s="22"/>
      <c r="D14" s="22"/>
      <c r="E14" s="22">
        <f>E10+E11+E12+E13</f>
        <v>59320</v>
      </c>
      <c r="F14" s="11"/>
      <c r="G14" s="11">
        <f>E14*0.54</f>
        <v>32032.800000000003</v>
      </c>
      <c r="H14" s="11"/>
    </row>
    <row r="15" spans="1:8" ht="24.75" customHeight="1">
      <c r="A15" s="1">
        <v>11</v>
      </c>
      <c r="B15" s="50" t="s">
        <v>103</v>
      </c>
      <c r="C15" s="22">
        <v>20807</v>
      </c>
      <c r="D15" s="22">
        <v>21181</v>
      </c>
      <c r="E15" s="22">
        <f>(D15-C15)*40</f>
        <v>14960</v>
      </c>
      <c r="F15" s="11">
        <v>0.54</v>
      </c>
      <c r="G15" s="11">
        <f>E15*F15</f>
        <v>8078.400000000001</v>
      </c>
      <c r="H15" s="11" t="s">
        <v>11</v>
      </c>
    </row>
    <row r="16" spans="1:8" ht="24.75" customHeight="1">
      <c r="A16" s="11">
        <v>12</v>
      </c>
      <c r="B16" s="50" t="s">
        <v>104</v>
      </c>
      <c r="C16" s="11">
        <v>21938</v>
      </c>
      <c r="D16" s="11">
        <v>22122</v>
      </c>
      <c r="E16" s="22">
        <f>(D16-C16)*40</f>
        <v>7360</v>
      </c>
      <c r="F16" s="11">
        <v>0.54</v>
      </c>
      <c r="G16" s="11">
        <f>E16*F16</f>
        <v>3974.4</v>
      </c>
      <c r="H16" s="49" t="s">
        <v>106</v>
      </c>
    </row>
    <row r="17" spans="1:8" ht="24.75" customHeight="1">
      <c r="A17" s="11">
        <v>13</v>
      </c>
      <c r="B17" s="50" t="s">
        <v>105</v>
      </c>
      <c r="C17" s="11">
        <v>3312</v>
      </c>
      <c r="D17" s="11">
        <v>3515</v>
      </c>
      <c r="E17" s="22">
        <f>(D17-C17)*120</f>
        <v>24360</v>
      </c>
      <c r="F17" s="11">
        <v>0.54</v>
      </c>
      <c r="G17" s="11">
        <f>E17*F17</f>
        <v>13154.400000000001</v>
      </c>
      <c r="H17" s="11" t="s">
        <v>138</v>
      </c>
    </row>
    <row r="18" spans="1:8" ht="24.75" customHeight="1">
      <c r="A18" s="1">
        <v>14</v>
      </c>
      <c r="B18" s="47" t="s">
        <v>100</v>
      </c>
      <c r="C18" s="11"/>
      <c r="D18" s="11"/>
      <c r="E18" s="22">
        <f>E15+E16+E17</f>
        <v>46680</v>
      </c>
      <c r="F18" s="11"/>
      <c r="G18" s="11">
        <f>E18*0.54</f>
        <v>25207.2</v>
      </c>
      <c r="H18" s="11"/>
    </row>
    <row r="19" spans="1:8" ht="24.75" customHeight="1">
      <c r="A19" s="1">
        <v>15</v>
      </c>
      <c r="B19" s="8"/>
      <c r="C19" s="11"/>
      <c r="D19" s="11"/>
      <c r="E19" s="22"/>
      <c r="F19" s="11"/>
      <c r="G19" s="11"/>
      <c r="H19" s="11"/>
    </row>
    <row r="20" spans="1:8" ht="24.75" customHeight="1">
      <c r="A20" s="1">
        <v>16</v>
      </c>
      <c r="B20" s="7"/>
      <c r="C20" s="11"/>
      <c r="D20" s="11"/>
      <c r="E20" s="22"/>
      <c r="F20" s="11"/>
      <c r="G20" s="11"/>
      <c r="H20" s="11"/>
    </row>
    <row r="21" spans="1:8" ht="24.75" customHeight="1">
      <c r="A21" s="11">
        <v>17</v>
      </c>
      <c r="B21" s="1"/>
      <c r="C21" s="11"/>
      <c r="D21" s="11"/>
      <c r="E21" s="22"/>
      <c r="F21" s="11"/>
      <c r="G21" s="11"/>
      <c r="H21" s="11"/>
    </row>
    <row r="22" spans="1:8" ht="24.75" customHeight="1">
      <c r="A22" s="1">
        <v>18</v>
      </c>
      <c r="B22" s="61" t="s">
        <v>95</v>
      </c>
      <c r="C22" s="11"/>
      <c r="D22" s="11"/>
      <c r="E22" s="11">
        <f>E9+E14+E18</f>
        <v>132056</v>
      </c>
      <c r="F22" s="11"/>
      <c r="G22" s="11">
        <f>E22*0.54</f>
        <v>71310.24</v>
      </c>
      <c r="H22" s="11"/>
    </row>
    <row r="23" spans="1:8" ht="24.75" customHeight="1">
      <c r="A23" s="111" t="s">
        <v>183</v>
      </c>
      <c r="B23" s="96"/>
      <c r="C23" s="96"/>
      <c r="D23" s="96"/>
      <c r="E23" s="96"/>
      <c r="F23" s="96"/>
      <c r="G23" s="96"/>
      <c r="H23" s="96"/>
    </row>
    <row r="24" spans="1:8" ht="24" customHeight="1">
      <c r="A24" t="s">
        <v>63</v>
      </c>
      <c r="B24" s="23"/>
      <c r="F24" s="90" t="s">
        <v>144</v>
      </c>
      <c r="G24" s="91"/>
      <c r="H24" s="91"/>
    </row>
    <row r="25" ht="0.75" customHeight="1"/>
    <row r="26" ht="24" customHeight="1" hidden="1"/>
    <row r="27" ht="14.25" hidden="1"/>
  </sheetData>
  <sheetProtection/>
  <mergeCells count="11">
    <mergeCell ref="A1:H1"/>
    <mergeCell ref="A2:H2"/>
    <mergeCell ref="C3:D3"/>
    <mergeCell ref="A3:A4"/>
    <mergeCell ref="G3:G4"/>
    <mergeCell ref="H3:H4"/>
    <mergeCell ref="B3:B4"/>
    <mergeCell ref="E3:E4"/>
    <mergeCell ref="F24:H24"/>
    <mergeCell ref="F3:F4"/>
    <mergeCell ref="A23:H23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&amp;C&amp;"宋体,加粗"&amp;18饮食服务中心租点水电费明细表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5.125" style="0" customWidth="1"/>
    <col min="2" max="2" width="10.50390625" style="0" customWidth="1"/>
    <col min="5" max="5" width="11.00390625" style="0" customWidth="1"/>
    <col min="7" max="7" width="13.25390625" style="0" customWidth="1"/>
    <col min="8" max="8" width="12.875" style="0" customWidth="1"/>
  </cols>
  <sheetData>
    <row r="1" spans="1:8" ht="1.5" customHeight="1">
      <c r="A1" s="112"/>
      <c r="B1" s="112"/>
      <c r="C1" s="112"/>
      <c r="D1" s="112"/>
      <c r="E1" s="112"/>
      <c r="F1" s="112"/>
      <c r="G1" s="112"/>
      <c r="H1" s="112"/>
    </row>
    <row r="2" spans="1:8" ht="33.75" customHeight="1">
      <c r="A2" s="93" t="s">
        <v>196</v>
      </c>
      <c r="B2" s="93"/>
      <c r="C2" s="93"/>
      <c r="D2" s="93"/>
      <c r="E2" s="93"/>
      <c r="F2" s="93"/>
      <c r="G2" s="93"/>
      <c r="H2" s="93"/>
    </row>
    <row r="3" spans="1:8" ht="16.5" customHeight="1">
      <c r="A3" s="109" t="s">
        <v>0</v>
      </c>
      <c r="B3" s="109" t="s">
        <v>39</v>
      </c>
      <c r="C3" s="113" t="s">
        <v>54</v>
      </c>
      <c r="D3" s="114"/>
      <c r="E3" s="109" t="s">
        <v>55</v>
      </c>
      <c r="F3" s="102" t="s">
        <v>44</v>
      </c>
      <c r="G3" s="102" t="s">
        <v>64</v>
      </c>
      <c r="H3" s="109" t="s">
        <v>7</v>
      </c>
    </row>
    <row r="4" spans="1:8" ht="15" customHeight="1">
      <c r="A4" s="110"/>
      <c r="B4" s="110"/>
      <c r="C4" s="11" t="s">
        <v>46</v>
      </c>
      <c r="D4" s="64" t="s">
        <v>151</v>
      </c>
      <c r="E4" s="110"/>
      <c r="F4" s="103"/>
      <c r="G4" s="103"/>
      <c r="H4" s="110"/>
    </row>
    <row r="5" spans="1:8" ht="41.25" customHeight="1">
      <c r="A5" s="1">
        <v>1</v>
      </c>
      <c r="B5" s="80" t="s">
        <v>180</v>
      </c>
      <c r="C5" s="19">
        <v>20530</v>
      </c>
      <c r="D5" s="19">
        <v>21925</v>
      </c>
      <c r="E5" s="11">
        <f>D5-C5</f>
        <v>1395</v>
      </c>
      <c r="F5" s="11">
        <v>3.19</v>
      </c>
      <c r="G5" s="11">
        <f>E5*F5</f>
        <v>4450.05</v>
      </c>
      <c r="H5" s="63"/>
    </row>
    <row r="6" spans="1:8" ht="41.25" customHeight="1">
      <c r="A6" s="1">
        <v>2</v>
      </c>
      <c r="B6" s="51" t="s">
        <v>107</v>
      </c>
      <c r="C6" s="19">
        <v>23828</v>
      </c>
      <c r="D6" s="19">
        <v>25478</v>
      </c>
      <c r="E6" s="11">
        <f>D6-C6</f>
        <v>1650</v>
      </c>
      <c r="F6" s="11">
        <v>3.19</v>
      </c>
      <c r="G6" s="11">
        <f>E6*F6</f>
        <v>5263.5</v>
      </c>
      <c r="H6" s="62"/>
    </row>
    <row r="7" spans="1:8" ht="41.25" customHeight="1">
      <c r="A7" s="1">
        <v>3</v>
      </c>
      <c r="B7" s="1" t="s">
        <v>155</v>
      </c>
      <c r="C7" s="11">
        <v>5172</v>
      </c>
      <c r="D7" s="11">
        <v>5481</v>
      </c>
      <c r="E7" s="11">
        <f>D7-C7</f>
        <v>309</v>
      </c>
      <c r="F7" s="11">
        <v>3.19</v>
      </c>
      <c r="G7" s="11">
        <f>E7*F7</f>
        <v>985.71</v>
      </c>
      <c r="H7" s="11"/>
    </row>
    <row r="8" spans="1:8" ht="41.25" customHeight="1">
      <c r="A8" s="1">
        <v>4</v>
      </c>
      <c r="B8" s="1"/>
      <c r="C8" s="11"/>
      <c r="D8" s="11"/>
      <c r="E8" s="11"/>
      <c r="F8" s="11"/>
      <c r="G8" s="11"/>
      <c r="H8" s="11"/>
    </row>
    <row r="9" spans="1:8" ht="41.25" customHeight="1">
      <c r="A9" s="1">
        <v>5</v>
      </c>
      <c r="B9" s="59"/>
      <c r="C9" s="11"/>
      <c r="D9" s="11"/>
      <c r="E9" s="11"/>
      <c r="F9" s="11"/>
      <c r="G9" s="11"/>
      <c r="H9" s="11"/>
    </row>
    <row r="10" spans="1:8" ht="41.25" customHeight="1">
      <c r="A10" s="1">
        <v>6</v>
      </c>
      <c r="B10" s="60" t="s">
        <v>150</v>
      </c>
      <c r="C10" s="11"/>
      <c r="D10" s="11"/>
      <c r="E10" s="11">
        <f>E6+E7</f>
        <v>1959</v>
      </c>
      <c r="F10" s="11"/>
      <c r="G10" s="11">
        <f>E10*3.19</f>
        <v>6249.21</v>
      </c>
      <c r="H10" s="11"/>
    </row>
    <row r="11" spans="1:8" ht="41.25" customHeight="1">
      <c r="A11" s="1">
        <v>7</v>
      </c>
      <c r="B11" s="47"/>
      <c r="C11" s="11"/>
      <c r="D11" s="11"/>
      <c r="E11" s="11"/>
      <c r="F11" s="11"/>
      <c r="G11" s="11"/>
      <c r="H11" s="11"/>
    </row>
    <row r="12" spans="1:8" ht="41.25" customHeight="1">
      <c r="A12" s="1">
        <v>8</v>
      </c>
      <c r="B12" s="4"/>
      <c r="C12" s="19"/>
      <c r="D12" s="19"/>
      <c r="E12" s="11"/>
      <c r="F12" s="11"/>
      <c r="G12" s="11"/>
      <c r="H12" s="11"/>
    </row>
    <row r="13" spans="1:8" ht="41.25" customHeight="1">
      <c r="A13" s="14">
        <v>9</v>
      </c>
      <c r="B13" s="30"/>
      <c r="C13" s="19"/>
      <c r="D13" s="19"/>
      <c r="E13" s="11"/>
      <c r="F13" s="11"/>
      <c r="G13" s="11"/>
      <c r="H13" s="11"/>
    </row>
    <row r="14" spans="1:8" ht="41.25" customHeight="1">
      <c r="A14" s="116" t="s">
        <v>51</v>
      </c>
      <c r="B14" s="89"/>
      <c r="C14" s="11"/>
      <c r="D14" s="11"/>
      <c r="E14" s="11">
        <f>E5+E10</f>
        <v>3354</v>
      </c>
      <c r="F14" s="11"/>
      <c r="G14" s="11">
        <f>E14*3.19</f>
        <v>10699.26</v>
      </c>
      <c r="H14" s="11"/>
    </row>
    <row r="15" spans="1:8" ht="14.25">
      <c r="A15" s="115"/>
      <c r="B15" s="96"/>
      <c r="C15" s="96"/>
      <c r="D15" s="96"/>
      <c r="E15" s="96"/>
      <c r="F15" s="96"/>
      <c r="G15" s="96"/>
      <c r="H15" s="96"/>
    </row>
    <row r="16" spans="1:8" ht="14.25">
      <c r="A16" s="90" t="s">
        <v>145</v>
      </c>
      <c r="B16" s="91"/>
      <c r="C16" s="91"/>
      <c r="D16" s="91"/>
      <c r="E16" s="91"/>
      <c r="F16" s="91"/>
      <c r="G16" s="91"/>
      <c r="H16" s="91"/>
    </row>
  </sheetData>
  <sheetProtection/>
  <mergeCells count="12">
    <mergeCell ref="A16:H16"/>
    <mergeCell ref="H3:H4"/>
    <mergeCell ref="B3:B4"/>
    <mergeCell ref="A15:H15"/>
    <mergeCell ref="A14:B14"/>
    <mergeCell ref="A3:A4"/>
    <mergeCell ref="A1:H1"/>
    <mergeCell ref="A2:H2"/>
    <mergeCell ref="C3:D3"/>
    <mergeCell ref="E3:E4"/>
    <mergeCell ref="F3:F4"/>
    <mergeCell ref="G3:G4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&amp;C&amp;"宋体,加粗"&amp;18饮食服务中心租点水电费明细表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7">
      <selection activeCell="H29" sqref="H29"/>
    </sheetView>
  </sheetViews>
  <sheetFormatPr defaultColWidth="9.00390625" defaultRowHeight="14.25"/>
  <cols>
    <col min="1" max="1" width="4.625" style="0" customWidth="1"/>
    <col min="2" max="2" width="12.625" style="0" customWidth="1"/>
    <col min="3" max="3" width="10.625" style="0" customWidth="1"/>
    <col min="4" max="4" width="9.875" style="0" customWidth="1"/>
    <col min="5" max="5" width="13.875" style="0" customWidth="1"/>
    <col min="6" max="6" width="6.625" style="0" customWidth="1"/>
    <col min="7" max="7" width="12.50390625" style="0" customWidth="1"/>
    <col min="8" max="8" width="8.25390625" style="0" customWidth="1"/>
  </cols>
  <sheetData>
    <row r="1" spans="1:8" ht="7.5" customHeight="1">
      <c r="A1" s="112"/>
      <c r="B1" s="112"/>
      <c r="C1" s="112"/>
      <c r="D1" s="112"/>
      <c r="E1" s="112"/>
      <c r="F1" s="112"/>
      <c r="G1" s="112"/>
      <c r="H1" s="112"/>
    </row>
    <row r="2" spans="1:8" ht="18" customHeight="1">
      <c r="A2" s="93" t="s">
        <v>197</v>
      </c>
      <c r="B2" s="93"/>
      <c r="C2" s="93"/>
      <c r="D2" s="93"/>
      <c r="E2" s="93"/>
      <c r="F2" s="93"/>
      <c r="G2" s="93"/>
      <c r="H2" s="93"/>
    </row>
    <row r="3" spans="1:8" ht="27" customHeight="1">
      <c r="A3" s="109" t="s">
        <v>0</v>
      </c>
      <c r="B3" s="109" t="s">
        <v>39</v>
      </c>
      <c r="C3" s="113" t="s">
        <v>42</v>
      </c>
      <c r="D3" s="114"/>
      <c r="E3" s="109" t="s">
        <v>43</v>
      </c>
      <c r="F3" s="102" t="s">
        <v>44</v>
      </c>
      <c r="G3" s="102" t="s">
        <v>6</v>
      </c>
      <c r="H3" s="109" t="s">
        <v>7</v>
      </c>
    </row>
    <row r="4" spans="1:8" ht="27" customHeight="1">
      <c r="A4" s="110"/>
      <c r="B4" s="110"/>
      <c r="C4" s="11" t="s">
        <v>46</v>
      </c>
      <c r="D4" s="11" t="s">
        <v>47</v>
      </c>
      <c r="E4" s="110"/>
      <c r="F4" s="103"/>
      <c r="G4" s="103"/>
      <c r="H4" s="110"/>
    </row>
    <row r="5" spans="1:8" ht="27" customHeight="1">
      <c r="A5" s="10">
        <v>1</v>
      </c>
      <c r="B5" s="47" t="s">
        <v>108</v>
      </c>
      <c r="C5" s="11">
        <v>467827</v>
      </c>
      <c r="D5" s="11">
        <v>477698</v>
      </c>
      <c r="E5" s="11">
        <f>D5-C5</f>
        <v>9871</v>
      </c>
      <c r="F5" s="11">
        <v>0.54</v>
      </c>
      <c r="G5" s="11">
        <f aca="true" t="shared" si="0" ref="G5:G11">E5*F5</f>
        <v>5330.34</v>
      </c>
      <c r="H5" s="11"/>
    </row>
    <row r="6" spans="1:8" ht="27" customHeight="1">
      <c r="A6" s="1">
        <v>2</v>
      </c>
      <c r="B6" s="47" t="s">
        <v>109</v>
      </c>
      <c r="C6" s="11">
        <v>43158</v>
      </c>
      <c r="D6" s="11">
        <v>43884</v>
      </c>
      <c r="E6" s="11">
        <f>(D6-C6)*40</f>
        <v>29040</v>
      </c>
      <c r="F6" s="11">
        <v>0.54</v>
      </c>
      <c r="G6" s="11">
        <f t="shared" si="0"/>
        <v>15681.6</v>
      </c>
      <c r="H6" s="1" t="s">
        <v>11</v>
      </c>
    </row>
    <row r="7" spans="1:8" ht="27" customHeight="1">
      <c r="A7" s="1">
        <v>3</v>
      </c>
      <c r="B7" s="1" t="s">
        <v>115</v>
      </c>
      <c r="C7" s="11">
        <v>6746</v>
      </c>
      <c r="D7" s="11">
        <v>6864</v>
      </c>
      <c r="E7" s="11">
        <f>(D7-C7)*30</f>
        <v>3540</v>
      </c>
      <c r="F7" s="11">
        <v>0.54</v>
      </c>
      <c r="G7" s="11">
        <f t="shared" si="0"/>
        <v>1911.6000000000001</v>
      </c>
      <c r="H7" s="1" t="s">
        <v>119</v>
      </c>
    </row>
    <row r="8" spans="1:8" ht="27" customHeight="1">
      <c r="A8" s="1">
        <v>4</v>
      </c>
      <c r="B8" s="1" t="s">
        <v>116</v>
      </c>
      <c r="C8" s="11">
        <v>5948</v>
      </c>
      <c r="D8" s="11">
        <v>6341</v>
      </c>
      <c r="E8" s="11">
        <f>(D8-C8)*50</f>
        <v>19650</v>
      </c>
      <c r="F8" s="11">
        <v>0.54</v>
      </c>
      <c r="G8" s="11">
        <f t="shared" si="0"/>
        <v>10611</v>
      </c>
      <c r="H8" s="1" t="s">
        <v>120</v>
      </c>
    </row>
    <row r="9" spans="1:8" ht="27" customHeight="1">
      <c r="A9" s="1">
        <v>5</v>
      </c>
      <c r="B9" s="1" t="s">
        <v>117</v>
      </c>
      <c r="C9" s="11">
        <v>1785</v>
      </c>
      <c r="D9" s="11">
        <v>1803</v>
      </c>
      <c r="E9" s="11">
        <f>D9-C9</f>
        <v>18</v>
      </c>
      <c r="F9" s="11">
        <v>0.54</v>
      </c>
      <c r="G9" s="11">
        <f t="shared" si="0"/>
        <v>9.72</v>
      </c>
      <c r="H9" s="1"/>
    </row>
    <row r="10" spans="1:8" ht="27" customHeight="1">
      <c r="A10" s="1">
        <v>6</v>
      </c>
      <c r="B10" s="1" t="s">
        <v>118</v>
      </c>
      <c r="C10" s="11">
        <v>5893</v>
      </c>
      <c r="D10" s="11">
        <v>5957</v>
      </c>
      <c r="E10" s="11">
        <f>D10-C10</f>
        <v>64</v>
      </c>
      <c r="F10" s="11">
        <v>0.54</v>
      </c>
      <c r="G10" s="11">
        <f t="shared" si="0"/>
        <v>34.56</v>
      </c>
      <c r="H10" s="1"/>
    </row>
    <row r="11" spans="1:8" ht="27" customHeight="1">
      <c r="A11" s="1">
        <v>7</v>
      </c>
      <c r="B11" s="1" t="s">
        <v>152</v>
      </c>
      <c r="C11" s="11">
        <v>2278</v>
      </c>
      <c r="D11" s="11">
        <v>2455</v>
      </c>
      <c r="E11" s="11">
        <f>(D11-C11)*30</f>
        <v>5310</v>
      </c>
      <c r="F11" s="11">
        <v>0.54</v>
      </c>
      <c r="G11" s="11">
        <f t="shared" si="0"/>
        <v>2867.4</v>
      </c>
      <c r="H11" s="1" t="s">
        <v>119</v>
      </c>
    </row>
    <row r="12" spans="1:8" ht="27" customHeight="1">
      <c r="A12" s="1">
        <v>8</v>
      </c>
      <c r="B12" s="47" t="s">
        <v>99</v>
      </c>
      <c r="C12" s="11"/>
      <c r="D12" s="11"/>
      <c r="E12" s="11">
        <f>SUM(E5:E11)</f>
        <v>67493</v>
      </c>
      <c r="F12" s="11"/>
      <c r="G12" s="11">
        <f>E12*0.54</f>
        <v>36446.22</v>
      </c>
      <c r="H12" s="1"/>
    </row>
    <row r="13" spans="1:8" ht="27" customHeight="1">
      <c r="A13" s="1">
        <v>9</v>
      </c>
      <c r="B13" s="78" t="s">
        <v>173</v>
      </c>
      <c r="C13" s="11">
        <v>260132</v>
      </c>
      <c r="D13" s="11">
        <v>266656</v>
      </c>
      <c r="E13" s="11">
        <f>D13-C13</f>
        <v>6524</v>
      </c>
      <c r="F13" s="11">
        <v>0.54</v>
      </c>
      <c r="G13" s="11">
        <f>E13*F13</f>
        <v>3522.96</v>
      </c>
      <c r="H13" s="2"/>
    </row>
    <row r="14" spans="1:8" ht="27" customHeight="1">
      <c r="A14" s="12">
        <v>10</v>
      </c>
      <c r="B14" s="78" t="s">
        <v>174</v>
      </c>
      <c r="C14" s="11">
        <v>10122</v>
      </c>
      <c r="D14" s="11">
        <v>10339</v>
      </c>
      <c r="E14" s="11">
        <f>(D14-C14)*40</f>
        <v>8680</v>
      </c>
      <c r="F14" s="11">
        <v>0.54</v>
      </c>
      <c r="G14" s="11">
        <f>E14*F14</f>
        <v>4687.200000000001</v>
      </c>
      <c r="H14" s="1" t="s">
        <v>11</v>
      </c>
    </row>
    <row r="15" spans="1:8" ht="27" customHeight="1">
      <c r="A15" s="11">
        <v>11</v>
      </c>
      <c r="B15" s="2" t="s">
        <v>184</v>
      </c>
      <c r="C15" s="11">
        <v>3302</v>
      </c>
      <c r="D15" s="11">
        <v>5556</v>
      </c>
      <c r="E15" s="11">
        <f>D15-C15</f>
        <v>2254</v>
      </c>
      <c r="F15" s="11">
        <v>0.54</v>
      </c>
      <c r="G15" s="11">
        <f>E15*F15</f>
        <v>1217.16</v>
      </c>
      <c r="H15" s="2"/>
    </row>
    <row r="16" spans="1:8" ht="27" customHeight="1">
      <c r="A16" s="11">
        <v>12</v>
      </c>
      <c r="B16" s="2" t="s">
        <v>185</v>
      </c>
      <c r="C16" s="11">
        <v>17578</v>
      </c>
      <c r="D16" s="11">
        <v>17865</v>
      </c>
      <c r="E16" s="11">
        <f>(D16-C16)*30</f>
        <v>8610</v>
      </c>
      <c r="F16" s="11">
        <v>0.54</v>
      </c>
      <c r="G16" s="11">
        <f>E16*F16</f>
        <v>4649.400000000001</v>
      </c>
      <c r="H16" s="1" t="s">
        <v>111</v>
      </c>
    </row>
    <row r="17" spans="1:8" ht="27" customHeight="1">
      <c r="A17" s="11">
        <v>13</v>
      </c>
      <c r="B17" s="1" t="s">
        <v>50</v>
      </c>
      <c r="C17" s="11"/>
      <c r="D17" s="11"/>
      <c r="E17" s="11">
        <f>E13+E14+E15+E16</f>
        <v>26068</v>
      </c>
      <c r="F17" s="11"/>
      <c r="G17" s="11">
        <f>E17*0.54</f>
        <v>14076.720000000001</v>
      </c>
      <c r="H17" s="2"/>
    </row>
    <row r="18" spans="1:8" ht="27" customHeight="1">
      <c r="A18" s="11">
        <v>14</v>
      </c>
      <c r="B18" s="79" t="s">
        <v>175</v>
      </c>
      <c r="C18" s="17">
        <v>419938</v>
      </c>
      <c r="D18" s="17">
        <v>424550</v>
      </c>
      <c r="E18" s="17">
        <f>D18-C18</f>
        <v>4612</v>
      </c>
      <c r="F18" s="17">
        <v>0.54</v>
      </c>
      <c r="G18" s="17">
        <f>E18*F18</f>
        <v>2490.48</v>
      </c>
      <c r="H18" s="2"/>
    </row>
    <row r="19" spans="1:8" ht="27" customHeight="1">
      <c r="A19" s="11">
        <v>15</v>
      </c>
      <c r="B19" s="79" t="s">
        <v>176</v>
      </c>
      <c r="C19" s="17">
        <v>19940</v>
      </c>
      <c r="D19" s="17">
        <v>20229</v>
      </c>
      <c r="E19" s="17">
        <f>(D19-C19)*40</f>
        <v>11560</v>
      </c>
      <c r="F19" s="17">
        <v>0.54</v>
      </c>
      <c r="G19" s="17">
        <f>E19*F19</f>
        <v>6242.400000000001</v>
      </c>
      <c r="H19" s="47" t="s">
        <v>110</v>
      </c>
    </row>
    <row r="20" spans="1:8" ht="27" customHeight="1">
      <c r="A20" s="11">
        <v>16</v>
      </c>
      <c r="B20" s="79" t="s">
        <v>177</v>
      </c>
      <c r="C20" s="17">
        <v>976</v>
      </c>
      <c r="D20" s="17">
        <v>989</v>
      </c>
      <c r="E20" s="17">
        <f>(D20-C20)*60</f>
        <v>780</v>
      </c>
      <c r="F20" s="17">
        <v>0.54</v>
      </c>
      <c r="G20" s="17">
        <f>E20*F20</f>
        <v>421.20000000000005</v>
      </c>
      <c r="H20" s="1" t="s">
        <v>156</v>
      </c>
    </row>
    <row r="21" spans="1:8" ht="27" customHeight="1">
      <c r="A21" s="11">
        <v>17</v>
      </c>
      <c r="B21" s="17" t="s">
        <v>50</v>
      </c>
      <c r="C21" s="17"/>
      <c r="D21" s="17"/>
      <c r="E21" s="17">
        <f>E18+E19+E20</f>
        <v>16952</v>
      </c>
      <c r="F21" s="17"/>
      <c r="G21" s="17">
        <f>E21*0.54</f>
        <v>9154.08</v>
      </c>
      <c r="H21" s="2"/>
    </row>
    <row r="22" spans="1:8" ht="27" customHeight="1">
      <c r="A22" s="11">
        <v>18</v>
      </c>
      <c r="B22" s="1" t="s">
        <v>139</v>
      </c>
      <c r="C22" s="11">
        <v>6119</v>
      </c>
      <c r="D22" s="11">
        <v>6462</v>
      </c>
      <c r="E22" s="11">
        <f>(D22-C22)*80</f>
        <v>27440</v>
      </c>
      <c r="F22" s="11">
        <v>0.54</v>
      </c>
      <c r="G22" s="11">
        <f>E22*F22</f>
        <v>14817.6</v>
      </c>
      <c r="H22" s="11" t="s">
        <v>140</v>
      </c>
    </row>
    <row r="23" spans="1:8" ht="27" customHeight="1">
      <c r="A23" s="1">
        <v>19</v>
      </c>
      <c r="B23" s="2" t="s">
        <v>51</v>
      </c>
      <c r="C23" s="2"/>
      <c r="D23" s="2"/>
      <c r="E23" s="11">
        <f>E12+E17+E21+E22</f>
        <v>137953</v>
      </c>
      <c r="F23" s="11"/>
      <c r="G23" s="11">
        <f>E23*0.54</f>
        <v>74494.62000000001</v>
      </c>
      <c r="H23" s="11"/>
    </row>
    <row r="24" spans="1:8" ht="15.75" customHeight="1">
      <c r="A24" s="118"/>
      <c r="B24" s="96"/>
      <c r="C24" s="96"/>
      <c r="D24" s="96"/>
      <c r="E24" s="96"/>
      <c r="F24" s="96"/>
      <c r="G24" s="96"/>
      <c r="H24" s="96"/>
    </row>
    <row r="25" spans="2:8" ht="15" customHeight="1">
      <c r="B25" s="5" t="s">
        <v>66</v>
      </c>
      <c r="E25" s="117" t="s">
        <v>141</v>
      </c>
      <c r="F25" s="91"/>
      <c r="G25" s="91"/>
      <c r="H25" s="91"/>
    </row>
    <row r="26" ht="15" customHeight="1">
      <c r="B26" s="18"/>
    </row>
    <row r="27" ht="22.5" customHeight="1"/>
  </sheetData>
  <sheetProtection/>
  <mergeCells count="11">
    <mergeCell ref="H3:H4"/>
    <mergeCell ref="E25:H25"/>
    <mergeCell ref="A1:H1"/>
    <mergeCell ref="A2:H2"/>
    <mergeCell ref="C3:D3"/>
    <mergeCell ref="A3:A4"/>
    <mergeCell ref="A24:H24"/>
    <mergeCell ref="B3:B4"/>
    <mergeCell ref="E3:E4"/>
    <mergeCell ref="F3:F4"/>
    <mergeCell ref="G3:G4"/>
  </mergeCells>
  <printOptions horizontalCentered="1"/>
  <pageMargins left="0.7480314960629921" right="0.7480314960629921" top="1.2598425196850394" bottom="0.984251968503937" header="0.6299212598425197" footer="0.5118110236220472"/>
  <pageSetup orientation="portrait" paperSize="9" r:id="rId1"/>
  <headerFooter alignWithMargins="0">
    <oddHeader>&amp;C&amp;"宋体,加粗"&amp;20饮食服务中心租点水电费明细表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2023-11-30T02:43:09Z</cp:lastPrinted>
  <dcterms:created xsi:type="dcterms:W3CDTF">2009-07-01T02:23:39Z</dcterms:created>
  <dcterms:modified xsi:type="dcterms:W3CDTF">2023-11-30T02:53:12Z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