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400" windowHeight="10755" firstSheet="2" activeTab="11"/>
  </bookViews>
  <sheets>
    <sheet name="沁园浴室水电费" sheetId="1" r:id="rId1"/>
    <sheet name="润园浴室水电费 " sheetId="2" r:id="rId2"/>
    <sheet name="泽园浴室水电费  " sheetId="3" r:id="rId3"/>
    <sheet name="澄园浴室水电费  " sheetId="4" r:id="rId4"/>
    <sheet name="沁园 (电)" sheetId="5" r:id="rId5"/>
    <sheet name="沁园（水）" sheetId="6" r:id="rId6"/>
    <sheet name="润园 (电)" sheetId="7" r:id="rId7"/>
    <sheet name="润园（水）" sheetId="8" r:id="rId8"/>
    <sheet name="泽园 (电)" sheetId="9" r:id="rId9"/>
    <sheet name="泽园（水）" sheetId="10" r:id="rId10"/>
    <sheet name="澄园膳食租点电费  " sheetId="11" r:id="rId11"/>
    <sheet name="澄园膳食租点水费   " sheetId="12" r:id="rId12"/>
    <sheet name="经营租点电费" sheetId="13" r:id="rId13"/>
    <sheet name="金培中心" sheetId="14" r:id="rId14"/>
    <sheet name="校内超市" sheetId="15" r:id="rId15"/>
    <sheet name="教职工餐厅" sheetId="16" r:id="rId16"/>
    <sheet name="印刷厂" sheetId="17" r:id="rId17"/>
  </sheets>
  <definedNames>
    <definedName name="_xlnm.Print_Area" localSheetId="15">'教职工餐厅'!$A$1:$I$20</definedName>
    <definedName name="_xlnm.Print_Area" localSheetId="14">'校内超市'!$A$1:$I$17</definedName>
  </definedNames>
  <calcPr fullCalcOnLoad="1"/>
</workbook>
</file>

<file path=xl/sharedStrings.xml><?xml version="1.0" encoding="utf-8"?>
<sst xmlns="http://schemas.openxmlformats.org/spreadsheetml/2006/main" count="556" uniqueCount="245">
  <si>
    <t>序号</t>
  </si>
  <si>
    <t>位置</t>
  </si>
  <si>
    <t>上月读数</t>
  </si>
  <si>
    <t>本月读数</t>
  </si>
  <si>
    <t>实用计量</t>
  </si>
  <si>
    <t>单价</t>
  </si>
  <si>
    <t>金额（元）</t>
  </si>
  <si>
    <t>备注</t>
  </si>
  <si>
    <t>10栋（电）</t>
  </si>
  <si>
    <t>5/150</t>
  </si>
  <si>
    <t>15栋（电表1）</t>
  </si>
  <si>
    <t>5/200</t>
  </si>
  <si>
    <t>15栋（电表2）</t>
  </si>
  <si>
    <t>15栋（电表3）</t>
  </si>
  <si>
    <t>8栋（电）</t>
  </si>
  <si>
    <t>电费合计：</t>
  </si>
  <si>
    <t>10栋（水）</t>
  </si>
  <si>
    <t>15栋（水）</t>
  </si>
  <si>
    <t>8栋（水）</t>
  </si>
  <si>
    <t>水费合计：</t>
  </si>
  <si>
    <t>水电费合计</t>
  </si>
  <si>
    <t>使用单位签字：</t>
  </si>
  <si>
    <t>南审抄表人：朱远山</t>
  </si>
  <si>
    <t>主机总表</t>
  </si>
  <si>
    <t>5/1200</t>
  </si>
  <si>
    <t>一站浴室</t>
  </si>
  <si>
    <t>二站浴室</t>
  </si>
  <si>
    <t>三站浴室</t>
  </si>
  <si>
    <t>四站浴室</t>
  </si>
  <si>
    <t>五站浴室</t>
  </si>
  <si>
    <t>水表</t>
  </si>
  <si>
    <t>水电费总合计：</t>
  </si>
  <si>
    <t>一站电表</t>
  </si>
  <si>
    <t>5/400</t>
  </si>
  <si>
    <t>二站电表</t>
  </si>
  <si>
    <t>三站电表</t>
  </si>
  <si>
    <t>四站电表</t>
  </si>
  <si>
    <t>一站水表</t>
  </si>
  <si>
    <t>二站水表</t>
  </si>
  <si>
    <t>三站水表</t>
  </si>
  <si>
    <t>四站水表</t>
  </si>
  <si>
    <t>名称</t>
  </si>
  <si>
    <t>表号</t>
  </si>
  <si>
    <t>倍率</t>
  </si>
  <si>
    <t>电度</t>
  </si>
  <si>
    <t>实用电量</t>
  </si>
  <si>
    <t>单价（元）</t>
  </si>
  <si>
    <t>金额   （元)</t>
  </si>
  <si>
    <t>上月示数</t>
  </si>
  <si>
    <t>本月示数</t>
  </si>
  <si>
    <t>饼屋</t>
  </si>
  <si>
    <t>湾仔岛</t>
  </si>
  <si>
    <t>恒妤餐厅</t>
  </si>
  <si>
    <t>200/5</t>
  </si>
  <si>
    <t>原五谷粮</t>
  </si>
  <si>
    <t>小计</t>
  </si>
  <si>
    <t>哈姆特</t>
  </si>
  <si>
    <t>100/5</t>
  </si>
  <si>
    <t>原塔菲</t>
  </si>
  <si>
    <t>沁雅居</t>
  </si>
  <si>
    <r>
      <t>2</t>
    </r>
    <r>
      <rPr>
        <sz val="12"/>
        <rFont val="宋体"/>
        <family val="0"/>
      </rPr>
      <t>00</t>
    </r>
    <r>
      <rPr>
        <sz val="12"/>
        <rFont val="宋体"/>
        <family val="0"/>
      </rPr>
      <t>/5</t>
    </r>
  </si>
  <si>
    <t>原禾雨轩</t>
  </si>
  <si>
    <t>巨百餐厅</t>
  </si>
  <si>
    <r>
      <t>1</t>
    </r>
    <r>
      <rPr>
        <sz val="12"/>
        <rFont val="宋体"/>
        <family val="0"/>
      </rPr>
      <t>00</t>
    </r>
    <r>
      <rPr>
        <sz val="12"/>
        <rFont val="宋体"/>
        <family val="0"/>
      </rPr>
      <t>/5</t>
    </r>
  </si>
  <si>
    <t>乐依乐</t>
  </si>
  <si>
    <r>
      <t>2</t>
    </r>
    <r>
      <rPr>
        <sz val="12"/>
        <rFont val="宋体"/>
        <family val="0"/>
      </rPr>
      <t>00/5</t>
    </r>
  </si>
  <si>
    <t>原泉润百合</t>
  </si>
  <si>
    <t>合计：</t>
  </si>
  <si>
    <t xml:space="preserve"> </t>
  </si>
  <si>
    <t>备注：乐依乐电量已扣除湾仔岛电量</t>
  </si>
  <si>
    <t>使用部门签字：</t>
  </si>
  <si>
    <t>抄表人：朱远山</t>
  </si>
  <si>
    <t>水度</t>
  </si>
  <si>
    <t>实用水量</t>
  </si>
  <si>
    <t>表1</t>
  </si>
  <si>
    <t>表2</t>
  </si>
  <si>
    <t>表3</t>
  </si>
  <si>
    <t>表4</t>
  </si>
  <si>
    <t>表5</t>
  </si>
  <si>
    <t>备注：恒妤水量已减去服务楼一层厕所用水量</t>
  </si>
  <si>
    <t>皇茶</t>
  </si>
  <si>
    <t>三叔公面馆</t>
  </si>
  <si>
    <t>原汉堡皇</t>
  </si>
  <si>
    <t>回头客</t>
  </si>
  <si>
    <t>知源坊</t>
  </si>
  <si>
    <t>小米米</t>
  </si>
  <si>
    <t>原艺禾靓饭</t>
  </si>
  <si>
    <t>卡普思</t>
  </si>
  <si>
    <t>功夫煲仔</t>
  </si>
  <si>
    <t>原学士苑</t>
  </si>
  <si>
    <t>吉祥馄饨</t>
  </si>
  <si>
    <t>风沙渡照明</t>
  </si>
  <si>
    <t>风沙渡动力</t>
  </si>
  <si>
    <t>操作间</t>
  </si>
  <si>
    <t>润园冰库</t>
  </si>
  <si>
    <t>润园机房</t>
  </si>
  <si>
    <t>值班室</t>
  </si>
  <si>
    <t>三层照明</t>
  </si>
  <si>
    <t>备注：卡特餐厅用电量已扣除冰库、机房、弱电、值班室用电量。</t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</si>
  <si>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使用部门签字： </t>
    </r>
    <r>
      <rPr>
        <sz val="12"/>
        <rFont val="宋体"/>
        <family val="0"/>
      </rPr>
      <t xml:space="preserve">                                   抄表人：朱远山</t>
    </r>
  </si>
  <si>
    <t>金额  （元）</t>
  </si>
  <si>
    <t>原包天下</t>
  </si>
  <si>
    <t>原米线</t>
  </si>
  <si>
    <t>风沙渡</t>
  </si>
  <si>
    <t>蜜妮莎</t>
  </si>
  <si>
    <t>苏味居</t>
  </si>
  <si>
    <t>原真之味</t>
  </si>
  <si>
    <t>原麻辣</t>
  </si>
  <si>
    <t>回味</t>
  </si>
  <si>
    <t>原艺禾</t>
  </si>
  <si>
    <t>150/5</t>
  </si>
  <si>
    <t>汉都</t>
  </si>
  <si>
    <t>原欧爱</t>
  </si>
  <si>
    <t>怪味居</t>
  </si>
  <si>
    <t>鲜味多</t>
  </si>
  <si>
    <t>原妙香</t>
  </si>
  <si>
    <t>原千里香</t>
  </si>
  <si>
    <t>奕家靓饭</t>
  </si>
  <si>
    <t>原炙酷</t>
  </si>
  <si>
    <t>麻辣香锅</t>
  </si>
  <si>
    <t>原鸭血粉丝</t>
  </si>
  <si>
    <t>顺心美食照明</t>
  </si>
  <si>
    <t>顺心美食动力</t>
  </si>
  <si>
    <t>清真餐厅照明</t>
  </si>
  <si>
    <t>清真餐厅动力</t>
  </si>
  <si>
    <t>梅花餐饮照明</t>
  </si>
  <si>
    <t>梅花餐饮动力</t>
  </si>
  <si>
    <t>一层大厅</t>
  </si>
  <si>
    <t>使用部门签字：                               抄表人：朱远山</t>
  </si>
  <si>
    <t>金额 （元）</t>
  </si>
  <si>
    <t>顺心美食</t>
  </si>
  <si>
    <t>清真餐厅</t>
  </si>
  <si>
    <t>梅花餐饮</t>
  </si>
  <si>
    <t>使用部门签字：                                   抄表人：朱远山</t>
  </si>
  <si>
    <t>店名</t>
  </si>
  <si>
    <t>欧意造型</t>
  </si>
  <si>
    <t>知音图文</t>
  </si>
  <si>
    <t>新春图文</t>
  </si>
  <si>
    <t>泽园书报亭</t>
  </si>
  <si>
    <t>润园书报亭</t>
  </si>
  <si>
    <t>润园电信</t>
  </si>
  <si>
    <t>润园联通</t>
  </si>
  <si>
    <t>澄园联通</t>
  </si>
  <si>
    <t>世界美食</t>
  </si>
  <si>
    <t>泽园快递</t>
  </si>
  <si>
    <t>润园快递</t>
  </si>
  <si>
    <t>沁园书报亭</t>
  </si>
  <si>
    <t>合计</t>
  </si>
  <si>
    <t xml:space="preserve">   </t>
  </si>
  <si>
    <t>八八酷</t>
  </si>
  <si>
    <t>京客奶茶</t>
  </si>
  <si>
    <t>酷巴客</t>
  </si>
  <si>
    <t>清料理</t>
  </si>
  <si>
    <t>汤大姐</t>
  </si>
  <si>
    <t>荔湾村</t>
  </si>
  <si>
    <t>家的味道</t>
  </si>
  <si>
    <t>东北农家</t>
  </si>
  <si>
    <t>欧培食品</t>
  </si>
  <si>
    <t>清香源</t>
  </si>
  <si>
    <t>快乐麦肯</t>
  </si>
  <si>
    <t>上品餐厅</t>
  </si>
  <si>
    <t>龙味拉面</t>
  </si>
  <si>
    <t>小瓦罐</t>
  </si>
  <si>
    <t>熙餐厅</t>
  </si>
  <si>
    <t>原麻辣烫</t>
  </si>
  <si>
    <t>匆匆那年</t>
  </si>
  <si>
    <t>拽牛饮品</t>
  </si>
  <si>
    <t>备注：熙餐厅电表CT5/200        拽牛饮品电量已减去诚启广场电量</t>
  </si>
  <si>
    <t>常奥照明</t>
  </si>
  <si>
    <t>常奥动力</t>
  </si>
  <si>
    <t>常奥</t>
  </si>
  <si>
    <t>表6</t>
  </si>
  <si>
    <t>吉祥馄饨2</t>
  </si>
  <si>
    <t>吉祥馄饨1</t>
  </si>
  <si>
    <t>5/200</t>
  </si>
  <si>
    <t xml:space="preserve"> </t>
  </si>
  <si>
    <t xml:space="preserve">                                              </t>
  </si>
  <si>
    <t>沁园快递</t>
  </si>
  <si>
    <t>泽园电信</t>
  </si>
  <si>
    <t>泽园移动</t>
  </si>
  <si>
    <t>泽园联通</t>
  </si>
  <si>
    <t>印刷厂</t>
  </si>
  <si>
    <t>印刷厂（电费）</t>
  </si>
  <si>
    <t>说明：本月体育馆用水量已扣除</t>
  </si>
  <si>
    <t>体育馆（水）</t>
  </si>
  <si>
    <t>电量小计</t>
  </si>
  <si>
    <t>锅炉</t>
  </si>
  <si>
    <t>照明</t>
  </si>
  <si>
    <t>动力</t>
  </si>
  <si>
    <t>电梯</t>
  </si>
  <si>
    <t>400/5</t>
  </si>
  <si>
    <t>客房</t>
  </si>
  <si>
    <t>实用电量(度）</t>
  </si>
  <si>
    <t>本月读数（度）</t>
  </si>
  <si>
    <t>上月读数（度）</t>
  </si>
  <si>
    <t>智能读数</t>
  </si>
  <si>
    <t>南京审计大学抄表汇总表（四十一）</t>
  </si>
  <si>
    <t>备注：沁园超市电量已扣除机房电量、泽园超市电量已扣除ATM机电量</t>
  </si>
  <si>
    <r>
      <t>2</t>
    </r>
    <r>
      <rPr>
        <sz val="11"/>
        <rFont val="宋体"/>
        <family val="0"/>
      </rPr>
      <t>00/5</t>
    </r>
  </si>
  <si>
    <t>咖啡屋</t>
  </si>
  <si>
    <t>澄园超市</t>
  </si>
  <si>
    <t>泽园超市</t>
  </si>
  <si>
    <t>泽园ATM机</t>
  </si>
  <si>
    <t>润园超市</t>
  </si>
  <si>
    <t>沁园超市</t>
  </si>
  <si>
    <t>沁园机房</t>
  </si>
  <si>
    <t xml:space="preserve">实用电量（度）  </t>
  </si>
  <si>
    <t>本月</t>
  </si>
  <si>
    <t>上月</t>
  </si>
  <si>
    <t>南京审计大学抄表汇总表（四十二）</t>
  </si>
  <si>
    <t xml:space="preserve">  </t>
  </si>
  <si>
    <t>润园电梯</t>
  </si>
  <si>
    <t>沁园冰库</t>
  </si>
  <si>
    <t>沁教早餐间</t>
  </si>
  <si>
    <t>沁教餐厅空调</t>
  </si>
  <si>
    <t>沁教餐厅照明</t>
  </si>
  <si>
    <t>0215</t>
  </si>
  <si>
    <t>沁教餐厅动力</t>
  </si>
  <si>
    <t>随想园空调</t>
  </si>
  <si>
    <t>随想园照明</t>
  </si>
  <si>
    <r>
      <t>2</t>
    </r>
    <r>
      <rPr>
        <sz val="12"/>
        <rFont val="宋体"/>
        <family val="0"/>
      </rPr>
      <t>00/5</t>
    </r>
  </si>
  <si>
    <t>随想园动力</t>
  </si>
  <si>
    <t>随想园包间</t>
  </si>
  <si>
    <t>南京审计大学抄表汇总表（四十三）</t>
  </si>
  <si>
    <t>膳食沁园租点7~9月</t>
  </si>
  <si>
    <t>膳食润园租点7~9月</t>
  </si>
  <si>
    <t>膳食泽园租点7~9月</t>
  </si>
  <si>
    <t>膳食泽园租点7~9月</t>
  </si>
  <si>
    <t>澄园膳食租点 7~9月</t>
  </si>
  <si>
    <r>
      <t xml:space="preserve">部门：金培中心 </t>
    </r>
    <r>
      <rPr>
        <sz val="12"/>
        <rFont val="宋体"/>
        <family val="0"/>
      </rPr>
      <t>7~9</t>
    </r>
    <r>
      <rPr>
        <sz val="12"/>
        <rFont val="宋体"/>
        <family val="0"/>
      </rPr>
      <t>月</t>
    </r>
  </si>
  <si>
    <r>
      <t xml:space="preserve">部门：超市 </t>
    </r>
    <r>
      <rPr>
        <sz val="12"/>
        <rFont val="宋体"/>
        <family val="0"/>
      </rPr>
      <t>7~9</t>
    </r>
    <r>
      <rPr>
        <sz val="12"/>
        <rFont val="宋体"/>
        <family val="0"/>
      </rPr>
      <t>月</t>
    </r>
  </si>
  <si>
    <r>
      <t>部门：教职工餐厅 7~9</t>
    </r>
    <r>
      <rPr>
        <sz val="12"/>
        <rFont val="宋体"/>
        <family val="0"/>
      </rPr>
      <t>月</t>
    </r>
  </si>
  <si>
    <t>润园移动</t>
  </si>
  <si>
    <t>沁园餐厅吸烟机</t>
  </si>
  <si>
    <t>润园餐厅吸烟机</t>
  </si>
  <si>
    <t>泽园餐厅吸烟机</t>
  </si>
  <si>
    <t>合计</t>
  </si>
  <si>
    <r>
      <t>2</t>
    </r>
    <r>
      <rPr>
        <sz val="12"/>
        <rFont val="宋体"/>
        <family val="0"/>
      </rPr>
      <t>50/5</t>
    </r>
  </si>
  <si>
    <r>
      <t>4</t>
    </r>
    <r>
      <rPr>
        <sz val="12"/>
        <rFont val="宋体"/>
        <family val="0"/>
      </rPr>
      <t>00/5</t>
    </r>
  </si>
  <si>
    <t>UC国际洗衣</t>
  </si>
  <si>
    <t>经营租点6~9月（电费）</t>
  </si>
  <si>
    <r>
      <t>沁园浴室  6~9</t>
    </r>
    <r>
      <rPr>
        <sz val="14"/>
        <color indexed="8"/>
        <rFont val="宋体"/>
        <family val="0"/>
      </rPr>
      <t>月份</t>
    </r>
  </si>
  <si>
    <r>
      <t>润园浴室  6~9</t>
    </r>
    <r>
      <rPr>
        <sz val="14"/>
        <color indexed="8"/>
        <rFont val="宋体"/>
        <family val="0"/>
      </rPr>
      <t>月份</t>
    </r>
  </si>
  <si>
    <r>
      <t>泽园浴室  6~9</t>
    </r>
    <r>
      <rPr>
        <sz val="14"/>
        <color indexed="8"/>
        <rFont val="宋体"/>
        <family val="0"/>
      </rPr>
      <t>月份</t>
    </r>
  </si>
  <si>
    <r>
      <t>澄园浴室  6~9</t>
    </r>
    <r>
      <rPr>
        <sz val="14"/>
        <color indexed="8"/>
        <rFont val="宋体"/>
        <family val="0"/>
      </rPr>
      <t>月份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</si>
</sst>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6">
    <font>
      <sz val="12"/>
      <name val="宋体"/>
      <family val="0"/>
    </font>
    <font>
      <sz val="11"/>
      <color indexed="8"/>
      <name val="宋体"/>
      <family val="0"/>
    </font>
    <font>
      <sz val="18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name val="宋体"/>
      <family val="0"/>
    </font>
    <font>
      <sz val="16"/>
      <name val="宋体"/>
      <family val="0"/>
    </font>
    <font>
      <sz val="12"/>
      <name val="Times New Roman"/>
      <family val="1"/>
    </font>
    <font>
      <sz val="22"/>
      <name val="Times New Roman"/>
      <family val="1"/>
    </font>
    <font>
      <vertAlign val="subscript"/>
      <sz val="18"/>
      <name val="宋体"/>
      <family val="0"/>
    </font>
    <font>
      <sz val="14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8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35" fillId="0" borderId="0">
      <alignment vertical="center"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15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" borderId="5" applyNumberFormat="0" applyAlignment="0" applyProtection="0"/>
    <xf numFmtId="0" fontId="46" fillId="16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11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50" fillId="22" borderId="0" applyNumberFormat="0" applyBorder="0" applyAlignment="0" applyProtection="0"/>
    <xf numFmtId="0" fontId="51" fillId="2" borderId="8" applyNumberFormat="0" applyAlignment="0" applyProtection="0"/>
    <xf numFmtId="0" fontId="52" fillId="23" borderId="5" applyNumberFormat="0" applyAlignment="0" applyProtection="0"/>
    <xf numFmtId="0" fontId="53" fillId="0" borderId="0" applyNumberFormat="0" applyFill="0" applyBorder="0" applyAlignment="0" applyProtection="0"/>
    <xf numFmtId="0" fontId="0" fillId="24" borderId="9" applyNumberFormat="0" applyFont="0" applyAlignment="0" applyProtection="0"/>
  </cellStyleXfs>
  <cellXfs count="11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0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5" fillId="0" borderId="0" xfId="40">
      <alignment vertical="center"/>
      <protection/>
    </xf>
    <xf numFmtId="0" fontId="12" fillId="0" borderId="0" xfId="40" applyFont="1">
      <alignment vertical="center"/>
      <protection/>
    </xf>
    <xf numFmtId="0" fontId="13" fillId="0" borderId="0" xfId="40" applyFont="1">
      <alignment vertical="center"/>
      <protection/>
    </xf>
    <xf numFmtId="0" fontId="0" fillId="0" borderId="10" xfId="40" applyFont="1" applyBorder="1" applyAlignment="1">
      <alignment horizontal="center" vertical="center"/>
      <protection/>
    </xf>
    <xf numFmtId="176" fontId="0" fillId="0" borderId="10" xfId="40" applyNumberFormat="1" applyFont="1" applyBorder="1" applyAlignment="1">
      <alignment horizontal="center" vertical="center"/>
      <protection/>
    </xf>
    <xf numFmtId="0" fontId="14" fillId="0" borderId="10" xfId="40" applyFont="1" applyBorder="1" applyAlignment="1">
      <alignment horizontal="center" vertical="center"/>
      <protection/>
    </xf>
    <xf numFmtId="0" fontId="0" fillId="0" borderId="10" xfId="40" applyFont="1" applyBorder="1" applyAlignment="1">
      <alignment horizontal="center" vertical="center" shrinkToFit="1"/>
      <protection/>
    </xf>
    <xf numFmtId="0" fontId="15" fillId="0" borderId="10" xfId="40" applyFont="1" applyBorder="1" applyAlignment="1">
      <alignment horizontal="center" vertical="center"/>
      <protection/>
    </xf>
    <xf numFmtId="176" fontId="15" fillId="0" borderId="10" xfId="40" applyNumberFormat="1" applyFont="1" applyBorder="1" applyAlignment="1">
      <alignment horizontal="center" vertical="center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shrinkToFit="1"/>
      <protection/>
    </xf>
    <xf numFmtId="0" fontId="4" fillId="0" borderId="10" xfId="41" applyFont="1" applyBorder="1" applyAlignment="1">
      <alignment horizontal="center" vertical="center" wrapText="1"/>
      <protection/>
    </xf>
    <xf numFmtId="0" fontId="0" fillId="0" borderId="10" xfId="41" applyFont="1" applyBorder="1" applyAlignment="1">
      <alignment horizontal="center" vertical="center" wrapText="1"/>
      <protection/>
    </xf>
    <xf numFmtId="0" fontId="1" fillId="0" borderId="0" xfId="40" applyFont="1">
      <alignment vertical="center"/>
      <protection/>
    </xf>
    <xf numFmtId="0" fontId="16" fillId="0" borderId="10" xfId="40" applyFont="1" applyBorder="1" applyAlignment="1">
      <alignment horizontal="center" vertical="center" shrinkToFit="1"/>
      <protection/>
    </xf>
    <xf numFmtId="0" fontId="35" fillId="0" borderId="10" xfId="40" applyBorder="1">
      <alignment vertical="center"/>
      <protection/>
    </xf>
    <xf numFmtId="49" fontId="0" fillId="0" borderId="10" xfId="40" applyNumberFormat="1" applyFont="1" applyBorder="1" applyAlignment="1">
      <alignment horizontal="center" vertical="center" shrinkToFit="1"/>
      <protection/>
    </xf>
    <xf numFmtId="0" fontId="15" fillId="0" borderId="10" xfId="40" applyFont="1" applyBorder="1" applyAlignment="1">
      <alignment horizontal="center" vertical="center" shrinkToFit="1"/>
      <protection/>
    </xf>
    <xf numFmtId="0" fontId="0" fillId="0" borderId="10" xfId="40" applyFont="1" applyBorder="1" applyAlignment="1">
      <alignment horizontal="center" vertical="center" wrapText="1" shrinkToFit="1"/>
      <protection/>
    </xf>
    <xf numFmtId="0" fontId="0" fillId="0" borderId="10" xfId="40" applyFont="1" applyBorder="1" applyAlignment="1">
      <alignment horizontal="center" vertical="center" shrinkToFit="1"/>
      <protection/>
    </xf>
    <xf numFmtId="0" fontId="0" fillId="0" borderId="10" xfId="40" applyFont="1" applyBorder="1" applyAlignment="1">
      <alignment horizontal="center" vertical="center" shrinkToFit="1"/>
      <protection/>
    </xf>
    <xf numFmtId="0" fontId="5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1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40" applyFont="1" applyAlignment="1">
      <alignment horizontal="center" vertical="center"/>
      <protection/>
    </xf>
    <xf numFmtId="0" fontId="0" fillId="0" borderId="20" xfId="40" applyFont="1" applyBorder="1" applyAlignment="1">
      <alignment horizontal="left" vertical="center"/>
      <protection/>
    </xf>
    <xf numFmtId="0" fontId="0" fillId="0" borderId="20" xfId="40" applyFont="1" applyBorder="1" applyAlignment="1">
      <alignment horizontal="left" vertical="center"/>
      <protection/>
    </xf>
    <xf numFmtId="0" fontId="0" fillId="0" borderId="0" xfId="40" applyFont="1" applyAlignment="1">
      <alignment horizontal="center" vertical="center" shrinkToFit="1"/>
      <protection/>
    </xf>
    <xf numFmtId="0" fontId="0" fillId="0" borderId="20" xfId="40" applyFont="1" applyBorder="1" applyAlignment="1">
      <alignment horizontal="left" vertical="center" shrinkToFit="1"/>
      <protection/>
    </xf>
    <xf numFmtId="0" fontId="0" fillId="0" borderId="20" xfId="40" applyFont="1" applyBorder="1" applyAlignment="1">
      <alignment horizontal="left" vertical="center" shrinkToFi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7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L14" sqref="L14"/>
    </sheetView>
  </sheetViews>
  <sheetFormatPr defaultColWidth="9.00390625" defaultRowHeight="14.25"/>
  <cols>
    <col min="1" max="1" width="5.00390625" style="0" customWidth="1"/>
    <col min="2" max="2" width="15.375" style="0" customWidth="1"/>
    <col min="6" max="6" width="8.625" style="0" customWidth="1"/>
    <col min="7" max="7" width="11.375" style="0" customWidth="1"/>
    <col min="8" max="8" width="11.00390625" style="0" customWidth="1"/>
  </cols>
  <sheetData>
    <row r="1" spans="1:8" ht="22.5">
      <c r="A1" s="67" t="s">
        <v>241</v>
      </c>
      <c r="B1" s="68"/>
      <c r="C1" s="68"/>
      <c r="D1" s="68"/>
      <c r="E1" s="68"/>
      <c r="F1" s="68"/>
      <c r="G1" s="68"/>
      <c r="H1" s="68"/>
    </row>
    <row r="2" spans="1:8" ht="30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1" t="s">
        <v>5</v>
      </c>
      <c r="G2" s="1" t="s">
        <v>6</v>
      </c>
      <c r="H2" s="1" t="s">
        <v>7</v>
      </c>
    </row>
    <row r="3" spans="1:8" ht="30" customHeight="1">
      <c r="A3" s="1">
        <v>1</v>
      </c>
      <c r="B3" s="1" t="s">
        <v>8</v>
      </c>
      <c r="C3" s="1">
        <v>10584</v>
      </c>
      <c r="D3" s="1">
        <v>10769</v>
      </c>
      <c r="E3" s="1">
        <f>(D3-C3)*30</f>
        <v>5550</v>
      </c>
      <c r="F3" s="1">
        <v>0.54</v>
      </c>
      <c r="G3" s="1">
        <f>E3*F3</f>
        <v>2997</v>
      </c>
      <c r="H3" s="1" t="s">
        <v>9</v>
      </c>
    </row>
    <row r="4" spans="1:8" ht="30" customHeight="1">
      <c r="A4" s="1">
        <v>2</v>
      </c>
      <c r="B4" s="1" t="s">
        <v>10</v>
      </c>
      <c r="C4" s="1">
        <v>22124</v>
      </c>
      <c r="D4" s="1">
        <v>22491</v>
      </c>
      <c r="E4" s="1">
        <f>(D4-C4)*40</f>
        <v>14680</v>
      </c>
      <c r="F4" s="1">
        <v>0.54</v>
      </c>
      <c r="G4" s="1">
        <f>E4*F4</f>
        <v>7927.200000000001</v>
      </c>
      <c r="H4" s="1" t="s">
        <v>11</v>
      </c>
    </row>
    <row r="5" spans="1:8" ht="30" customHeight="1">
      <c r="A5" s="1">
        <v>3</v>
      </c>
      <c r="B5" s="1" t="s">
        <v>12</v>
      </c>
      <c r="C5" s="1">
        <v>34913</v>
      </c>
      <c r="D5" s="1">
        <v>35440</v>
      </c>
      <c r="E5" s="1">
        <f>D5-C5</f>
        <v>527</v>
      </c>
      <c r="F5" s="1">
        <v>0.54</v>
      </c>
      <c r="G5" s="1">
        <f>E5*F5</f>
        <v>284.58000000000004</v>
      </c>
      <c r="H5" s="1"/>
    </row>
    <row r="6" spans="1:8" ht="30" customHeight="1">
      <c r="A6" s="1">
        <v>4</v>
      </c>
      <c r="B6" s="1" t="s">
        <v>13</v>
      </c>
      <c r="C6" s="1">
        <v>35225</v>
      </c>
      <c r="D6" s="1">
        <v>35661</v>
      </c>
      <c r="E6" s="1">
        <f>D6-C6</f>
        <v>436</v>
      </c>
      <c r="F6" s="1">
        <v>0.54</v>
      </c>
      <c r="G6" s="1">
        <f>E6*F6</f>
        <v>235.44000000000003</v>
      </c>
      <c r="H6" s="1"/>
    </row>
    <row r="7" spans="1:8" ht="30" customHeight="1">
      <c r="A7" s="1">
        <v>5</v>
      </c>
      <c r="B7" s="1" t="s">
        <v>14</v>
      </c>
      <c r="C7" s="1">
        <v>5894</v>
      </c>
      <c r="D7" s="1">
        <v>5981</v>
      </c>
      <c r="E7" s="1">
        <f>(D7-C7)*30</f>
        <v>2610</v>
      </c>
      <c r="F7" s="1">
        <v>0.54</v>
      </c>
      <c r="G7" s="1">
        <f>E7*F7</f>
        <v>1409.4</v>
      </c>
      <c r="H7" s="1" t="s">
        <v>9</v>
      </c>
    </row>
    <row r="8" spans="1:8" ht="30" customHeight="1">
      <c r="A8" s="1">
        <v>6</v>
      </c>
      <c r="B8" s="1" t="s">
        <v>15</v>
      </c>
      <c r="C8" s="1"/>
      <c r="D8" s="1"/>
      <c r="E8" s="1">
        <f>SUM(E3:E7)</f>
        <v>23803</v>
      </c>
      <c r="F8" s="1"/>
      <c r="G8" s="1">
        <f>SUM(G3:G7)</f>
        <v>12853.62</v>
      </c>
      <c r="H8" s="1"/>
    </row>
    <row r="9" spans="1:8" ht="30" customHeight="1">
      <c r="A9" s="1">
        <v>7</v>
      </c>
      <c r="B9" s="1" t="s">
        <v>16</v>
      </c>
      <c r="C9" s="1">
        <v>9817</v>
      </c>
      <c r="D9" s="1">
        <v>10518</v>
      </c>
      <c r="E9" s="1">
        <f>D9-C9</f>
        <v>701</v>
      </c>
      <c r="F9" s="1">
        <v>3.19</v>
      </c>
      <c r="G9" s="1">
        <f>E9*F9</f>
        <v>2236.19</v>
      </c>
      <c r="H9" s="1"/>
    </row>
    <row r="10" spans="1:13" ht="30" customHeight="1">
      <c r="A10" s="1">
        <v>8</v>
      </c>
      <c r="B10" s="1" t="s">
        <v>17</v>
      </c>
      <c r="C10" s="1">
        <v>56747</v>
      </c>
      <c r="D10" s="1">
        <v>58905</v>
      </c>
      <c r="E10" s="1">
        <f>D10-C10</f>
        <v>2158</v>
      </c>
      <c r="F10" s="1">
        <v>3.19</v>
      </c>
      <c r="G10" s="1">
        <f>E10*F10</f>
        <v>6884.0199999999995</v>
      </c>
      <c r="H10" s="1"/>
      <c r="M10" t="s">
        <v>176</v>
      </c>
    </row>
    <row r="11" spans="1:8" ht="30" customHeight="1">
      <c r="A11" s="1">
        <v>9</v>
      </c>
      <c r="B11" s="1" t="s">
        <v>18</v>
      </c>
      <c r="C11" s="1">
        <v>103</v>
      </c>
      <c r="D11" s="1">
        <v>116</v>
      </c>
      <c r="E11" s="1">
        <f>D11-C11</f>
        <v>13</v>
      </c>
      <c r="F11" s="1">
        <v>3.19</v>
      </c>
      <c r="G11" s="1">
        <f>E11*F11</f>
        <v>41.47</v>
      </c>
      <c r="H11" s="1"/>
    </row>
    <row r="12" spans="1:8" ht="30" customHeight="1">
      <c r="A12" s="1">
        <v>10</v>
      </c>
      <c r="B12" s="1" t="s">
        <v>19</v>
      </c>
      <c r="C12" s="1"/>
      <c r="D12" s="1"/>
      <c r="E12" s="1">
        <f>SUM(E9:E11)</f>
        <v>2872</v>
      </c>
      <c r="F12" s="1"/>
      <c r="G12" s="1">
        <f>SUM(G9:G11)</f>
        <v>9161.679999999998</v>
      </c>
      <c r="H12" s="1"/>
    </row>
    <row r="13" spans="1:8" ht="30" customHeight="1">
      <c r="A13" s="1">
        <v>11</v>
      </c>
      <c r="B13" s="1"/>
      <c r="C13" s="1"/>
      <c r="D13" s="1"/>
      <c r="E13" s="1"/>
      <c r="F13" s="1"/>
      <c r="G13" s="1"/>
      <c r="H13" s="1"/>
    </row>
    <row r="14" spans="1:8" ht="30" customHeight="1">
      <c r="A14" s="1">
        <v>12</v>
      </c>
      <c r="B14" s="1"/>
      <c r="C14" s="1"/>
      <c r="D14" s="1"/>
      <c r="E14" s="1"/>
      <c r="F14" s="1"/>
      <c r="G14" s="1"/>
      <c r="H14" s="1"/>
    </row>
    <row r="15" spans="1:8" ht="30" customHeight="1">
      <c r="A15" s="1">
        <v>13</v>
      </c>
      <c r="B15" s="1"/>
      <c r="C15" s="1"/>
      <c r="D15" s="1"/>
      <c r="E15" s="1"/>
      <c r="F15" s="1"/>
      <c r="G15" s="1"/>
      <c r="H15" s="1"/>
    </row>
    <row r="16" spans="1:8" ht="30" customHeight="1">
      <c r="A16" s="1">
        <v>14</v>
      </c>
      <c r="B16" s="1"/>
      <c r="C16" s="1"/>
      <c r="D16" s="1"/>
      <c r="E16" s="1"/>
      <c r="F16" s="1"/>
      <c r="G16" s="1"/>
      <c r="H16" s="1"/>
    </row>
    <row r="17" spans="1:8" ht="30" customHeight="1">
      <c r="A17" s="1">
        <v>15</v>
      </c>
      <c r="B17" s="1"/>
      <c r="C17" s="1"/>
      <c r="D17" s="1"/>
      <c r="E17" s="1"/>
      <c r="F17" s="1"/>
      <c r="G17" s="1"/>
      <c r="H17" s="1"/>
    </row>
    <row r="18" spans="1:8" ht="30" customHeight="1">
      <c r="A18" s="1">
        <v>16</v>
      </c>
      <c r="B18" s="1"/>
      <c r="C18" s="1"/>
      <c r="D18" s="1"/>
      <c r="E18" s="1"/>
      <c r="F18" s="1"/>
      <c r="G18" s="1"/>
      <c r="H18" s="1"/>
    </row>
    <row r="19" spans="1:8" ht="30" customHeight="1">
      <c r="A19" s="1">
        <v>17</v>
      </c>
      <c r="B19" s="1"/>
      <c r="C19" s="1"/>
      <c r="D19" s="1"/>
      <c r="E19" s="1"/>
      <c r="F19" s="1"/>
      <c r="G19" s="1"/>
      <c r="H19" s="1"/>
    </row>
    <row r="20" spans="1:8" ht="30" customHeight="1">
      <c r="A20" s="1">
        <v>18</v>
      </c>
      <c r="B20" s="1"/>
      <c r="C20" s="1"/>
      <c r="D20" s="1"/>
      <c r="E20" s="1"/>
      <c r="F20" s="1"/>
      <c r="G20" s="1"/>
      <c r="H20" s="1"/>
    </row>
    <row r="21" spans="1:8" ht="30" customHeight="1">
      <c r="A21" s="3">
        <v>19</v>
      </c>
      <c r="B21" s="3" t="s">
        <v>20</v>
      </c>
      <c r="C21" s="2"/>
      <c r="D21" s="2"/>
      <c r="E21" s="1"/>
      <c r="F21" s="1"/>
      <c r="G21" s="1">
        <f>G8+G12</f>
        <v>22015.3</v>
      </c>
      <c r="H21" s="2"/>
    </row>
    <row r="22" spans="3:8" ht="14.25">
      <c r="C22" s="5"/>
      <c r="D22" s="5"/>
      <c r="E22" s="5"/>
      <c r="F22" s="5"/>
      <c r="G22" s="5"/>
      <c r="H22" s="5"/>
    </row>
    <row r="23" spans="2:7" ht="14.25">
      <c r="B23" s="6" t="s">
        <v>21</v>
      </c>
      <c r="G23" t="s">
        <v>22</v>
      </c>
    </row>
    <row r="24" ht="14.25">
      <c r="B24" s="6"/>
    </row>
  </sheetData>
  <sheetProtection/>
  <mergeCells count="1">
    <mergeCell ref="A1:H1"/>
  </mergeCells>
  <printOptions horizontalCentered="1"/>
  <pageMargins left="0.7480314960629921" right="0.7480314960629921" top="1.4173228346456694" bottom="0.984251968503937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3">
      <selection activeCell="E32" sqref="E32"/>
    </sheetView>
  </sheetViews>
  <sheetFormatPr defaultColWidth="9.00390625" defaultRowHeight="14.25"/>
  <cols>
    <col min="1" max="1" width="4.50390625" style="0" customWidth="1"/>
    <col min="2" max="2" width="10.625" style="0" customWidth="1"/>
    <col min="3" max="3" width="6.00390625" style="0" customWidth="1"/>
    <col min="4" max="5" width="8.75390625" style="0" customWidth="1"/>
    <col min="6" max="6" width="11.00390625" style="0" customWidth="1"/>
    <col min="8" max="8" width="10.625" style="0" customWidth="1"/>
    <col min="9" max="9" width="10.875" style="0" customWidth="1"/>
  </cols>
  <sheetData>
    <row r="1" spans="1:9" ht="3.75" customHeight="1">
      <c r="A1" s="89"/>
      <c r="B1" s="89"/>
      <c r="C1" s="89"/>
      <c r="D1" s="89"/>
      <c r="E1" s="89"/>
      <c r="F1" s="89"/>
      <c r="G1" s="89"/>
      <c r="H1" s="89"/>
      <c r="I1" s="89"/>
    </row>
    <row r="2" spans="1:9" ht="16.5" customHeight="1">
      <c r="A2" s="73" t="s">
        <v>227</v>
      </c>
      <c r="B2" s="73"/>
      <c r="C2" s="73"/>
      <c r="D2" s="73"/>
      <c r="E2" s="73"/>
      <c r="F2" s="73"/>
      <c r="G2" s="73"/>
      <c r="H2" s="73"/>
      <c r="I2" s="73"/>
    </row>
    <row r="3" spans="1:9" ht="18" customHeight="1">
      <c r="A3" s="87" t="s">
        <v>0</v>
      </c>
      <c r="B3" s="87" t="s">
        <v>41</v>
      </c>
      <c r="C3" s="12"/>
      <c r="D3" s="90" t="s">
        <v>72</v>
      </c>
      <c r="E3" s="91"/>
      <c r="F3" s="82" t="s">
        <v>73</v>
      </c>
      <c r="G3" s="82" t="s">
        <v>46</v>
      </c>
      <c r="H3" s="82" t="s">
        <v>129</v>
      </c>
      <c r="I3" s="87" t="s">
        <v>7</v>
      </c>
    </row>
    <row r="4" spans="1:9" ht="9" customHeight="1">
      <c r="A4" s="88"/>
      <c r="B4" s="88"/>
      <c r="C4" s="14"/>
      <c r="D4" s="15" t="s">
        <v>48</v>
      </c>
      <c r="E4" s="15" t="s">
        <v>49</v>
      </c>
      <c r="F4" s="83"/>
      <c r="G4" s="83"/>
      <c r="H4" s="83"/>
      <c r="I4" s="88"/>
    </row>
    <row r="5" spans="1:9" ht="19.5" customHeight="1">
      <c r="A5" s="16">
        <v>1</v>
      </c>
      <c r="B5" s="16" t="s">
        <v>104</v>
      </c>
      <c r="C5" s="1" t="s">
        <v>74</v>
      </c>
      <c r="D5" s="15">
        <v>5412</v>
      </c>
      <c r="E5" s="15">
        <v>5582</v>
      </c>
      <c r="F5" s="15">
        <f>E5-D5</f>
        <v>170</v>
      </c>
      <c r="G5" s="15">
        <v>3.19</v>
      </c>
      <c r="H5" s="15">
        <f>F5*G5</f>
        <v>542.3</v>
      </c>
      <c r="I5" s="15"/>
    </row>
    <row r="6" spans="1:9" ht="19.5" customHeight="1">
      <c r="A6" s="77">
        <v>2</v>
      </c>
      <c r="B6" s="77" t="s">
        <v>105</v>
      </c>
      <c r="C6" s="1" t="s">
        <v>74</v>
      </c>
      <c r="D6" s="15">
        <v>2363</v>
      </c>
      <c r="E6" s="15">
        <v>2363</v>
      </c>
      <c r="F6" s="15">
        <f aca="true" t="shared" si="0" ref="F6:F32">E6-D6</f>
        <v>0</v>
      </c>
      <c r="G6" s="15">
        <v>3.19</v>
      </c>
      <c r="H6" s="15">
        <f aca="true" t="shared" si="1" ref="H6:H32">F6*G6</f>
        <v>0</v>
      </c>
      <c r="I6" s="15" t="s">
        <v>106</v>
      </c>
    </row>
    <row r="7" spans="1:9" ht="19.5" customHeight="1">
      <c r="A7" s="79"/>
      <c r="B7" s="79"/>
      <c r="C7" s="1" t="s">
        <v>75</v>
      </c>
      <c r="D7" s="15">
        <v>771</v>
      </c>
      <c r="E7" s="15">
        <v>771</v>
      </c>
      <c r="F7" s="15">
        <f t="shared" si="0"/>
        <v>0</v>
      </c>
      <c r="G7" s="15">
        <v>3.19</v>
      </c>
      <c r="H7" s="15">
        <f t="shared" si="1"/>
        <v>0</v>
      </c>
      <c r="I7" s="15"/>
    </row>
    <row r="8" spans="1:9" ht="19.5" customHeight="1">
      <c r="A8" s="77">
        <v>3</v>
      </c>
      <c r="B8" s="100" t="s">
        <v>172</v>
      </c>
      <c r="C8" s="1" t="s">
        <v>74</v>
      </c>
      <c r="D8" s="15">
        <v>3387</v>
      </c>
      <c r="E8" s="15">
        <v>3387</v>
      </c>
      <c r="F8" s="15">
        <f t="shared" si="0"/>
        <v>0</v>
      </c>
      <c r="G8" s="15">
        <v>3.19</v>
      </c>
      <c r="H8" s="15">
        <f t="shared" si="1"/>
        <v>0</v>
      </c>
      <c r="I8" s="15" t="s">
        <v>107</v>
      </c>
    </row>
    <row r="9" spans="1:9" ht="19.5" customHeight="1">
      <c r="A9" s="79"/>
      <c r="B9" s="79"/>
      <c r="C9" s="1" t="s">
        <v>75</v>
      </c>
      <c r="D9" s="15">
        <v>987</v>
      </c>
      <c r="E9" s="15">
        <v>1016</v>
      </c>
      <c r="F9" s="15">
        <f t="shared" si="0"/>
        <v>29</v>
      </c>
      <c r="G9" s="15">
        <v>3.19</v>
      </c>
      <c r="H9" s="15">
        <f t="shared" si="1"/>
        <v>92.51</v>
      </c>
      <c r="I9" s="15"/>
    </row>
    <row r="10" spans="1:9" ht="19.5" customHeight="1">
      <c r="A10" s="77">
        <v>4</v>
      </c>
      <c r="B10" s="77" t="s">
        <v>108</v>
      </c>
      <c r="C10" s="1" t="s">
        <v>74</v>
      </c>
      <c r="D10" s="15">
        <v>6729</v>
      </c>
      <c r="E10" s="15">
        <v>6729</v>
      </c>
      <c r="F10" s="15">
        <f t="shared" si="0"/>
        <v>0</v>
      </c>
      <c r="G10" s="15">
        <v>3.19</v>
      </c>
      <c r="H10" s="15">
        <f t="shared" si="1"/>
        <v>0</v>
      </c>
      <c r="I10" s="15" t="s">
        <v>109</v>
      </c>
    </row>
    <row r="11" spans="1:9" ht="19.5" customHeight="1">
      <c r="A11" s="79"/>
      <c r="B11" s="79"/>
      <c r="C11" s="1" t="s">
        <v>75</v>
      </c>
      <c r="D11" s="15">
        <v>1959</v>
      </c>
      <c r="E11" s="15">
        <v>1959</v>
      </c>
      <c r="F11" s="15">
        <f t="shared" si="0"/>
        <v>0</v>
      </c>
      <c r="G11" s="15">
        <v>3.19</v>
      </c>
      <c r="H11" s="15">
        <f t="shared" si="1"/>
        <v>0</v>
      </c>
      <c r="I11" s="15"/>
    </row>
    <row r="12" spans="1:9" ht="19.5" customHeight="1">
      <c r="A12" s="16">
        <v>5</v>
      </c>
      <c r="B12" s="16" t="s">
        <v>111</v>
      </c>
      <c r="C12" s="1" t="s">
        <v>74</v>
      </c>
      <c r="D12" s="15">
        <v>2034</v>
      </c>
      <c r="E12" s="15">
        <v>2072</v>
      </c>
      <c r="F12" s="15">
        <f t="shared" si="0"/>
        <v>38</v>
      </c>
      <c r="G12" s="15">
        <v>3.19</v>
      </c>
      <c r="H12" s="15">
        <f t="shared" si="1"/>
        <v>121.22</v>
      </c>
      <c r="I12" s="15" t="s">
        <v>112</v>
      </c>
    </row>
    <row r="13" spans="1:9" ht="19.5" customHeight="1">
      <c r="A13" s="77">
        <v>6</v>
      </c>
      <c r="B13" s="77" t="s">
        <v>113</v>
      </c>
      <c r="C13" s="1" t="s">
        <v>74</v>
      </c>
      <c r="D13" s="15">
        <v>5295</v>
      </c>
      <c r="E13" s="15">
        <v>5365</v>
      </c>
      <c r="F13" s="15">
        <f t="shared" si="0"/>
        <v>70</v>
      </c>
      <c r="G13" s="15">
        <v>3.19</v>
      </c>
      <c r="H13" s="15">
        <f t="shared" si="1"/>
        <v>223.29999999999998</v>
      </c>
      <c r="I13" s="15"/>
    </row>
    <row r="14" spans="1:9" ht="19.5" customHeight="1">
      <c r="A14" s="79"/>
      <c r="B14" s="79"/>
      <c r="C14" s="1" t="s">
        <v>75</v>
      </c>
      <c r="D14" s="15">
        <v>719</v>
      </c>
      <c r="E14" s="15">
        <v>749</v>
      </c>
      <c r="F14" s="15">
        <f t="shared" si="0"/>
        <v>30</v>
      </c>
      <c r="G14" s="15">
        <v>3.19</v>
      </c>
      <c r="H14" s="15">
        <f t="shared" si="1"/>
        <v>95.7</v>
      </c>
      <c r="I14" s="15"/>
    </row>
    <row r="15" spans="1:9" ht="19.5" customHeight="1">
      <c r="A15" s="77">
        <v>7</v>
      </c>
      <c r="B15" s="77" t="s">
        <v>114</v>
      </c>
      <c r="C15" s="1" t="s">
        <v>74</v>
      </c>
      <c r="D15" s="15">
        <v>292</v>
      </c>
      <c r="E15" s="15">
        <v>327</v>
      </c>
      <c r="F15" s="15">
        <f t="shared" si="0"/>
        <v>35</v>
      </c>
      <c r="G15" s="15">
        <v>3.19</v>
      </c>
      <c r="H15" s="15">
        <f t="shared" si="1"/>
        <v>111.64999999999999</v>
      </c>
      <c r="I15" s="15" t="s">
        <v>115</v>
      </c>
    </row>
    <row r="16" spans="1:9" ht="19.5" customHeight="1">
      <c r="A16" s="79"/>
      <c r="B16" s="79"/>
      <c r="C16" s="1" t="s">
        <v>75</v>
      </c>
      <c r="D16" s="15">
        <v>7584</v>
      </c>
      <c r="E16" s="15">
        <v>7698</v>
      </c>
      <c r="F16" s="15">
        <f t="shared" si="0"/>
        <v>114</v>
      </c>
      <c r="G16" s="15">
        <v>3.19</v>
      </c>
      <c r="H16" s="15">
        <f t="shared" si="1"/>
        <v>363.65999999999997</v>
      </c>
      <c r="I16" s="15"/>
    </row>
    <row r="17" spans="1:9" ht="19.5" customHeight="1">
      <c r="A17" s="77">
        <v>8</v>
      </c>
      <c r="B17" s="100" t="s">
        <v>173</v>
      </c>
      <c r="C17" s="1" t="s">
        <v>74</v>
      </c>
      <c r="D17" s="15">
        <v>4587</v>
      </c>
      <c r="E17" s="15">
        <v>4620</v>
      </c>
      <c r="F17" s="15">
        <f t="shared" si="0"/>
        <v>33</v>
      </c>
      <c r="G17" s="15">
        <v>3.19</v>
      </c>
      <c r="H17" s="15">
        <f>F17*G18</f>
        <v>105.27</v>
      </c>
      <c r="I17" s="15" t="s">
        <v>116</v>
      </c>
    </row>
    <row r="18" spans="1:9" ht="19.5" customHeight="1">
      <c r="A18" s="79"/>
      <c r="B18" s="79"/>
      <c r="C18" s="1" t="s">
        <v>75</v>
      </c>
      <c r="D18" s="15">
        <v>249</v>
      </c>
      <c r="E18" s="15">
        <v>249</v>
      </c>
      <c r="F18" s="15">
        <f t="shared" si="0"/>
        <v>0</v>
      </c>
      <c r="G18" s="15">
        <v>3.19</v>
      </c>
      <c r="H18" s="15">
        <f>F18*G19</f>
        <v>0</v>
      </c>
      <c r="I18" s="15"/>
    </row>
    <row r="19" spans="1:9" ht="19.5" customHeight="1">
      <c r="A19" s="77">
        <v>9</v>
      </c>
      <c r="B19" s="77" t="s">
        <v>117</v>
      </c>
      <c r="C19" s="1" t="s">
        <v>74</v>
      </c>
      <c r="D19" s="15">
        <v>6936</v>
      </c>
      <c r="E19" s="15">
        <v>7041</v>
      </c>
      <c r="F19" s="15">
        <f t="shared" si="0"/>
        <v>105</v>
      </c>
      <c r="G19" s="15">
        <v>3.19</v>
      </c>
      <c r="H19" s="15">
        <f t="shared" si="1"/>
        <v>334.95</v>
      </c>
      <c r="I19" s="15" t="s">
        <v>118</v>
      </c>
    </row>
    <row r="20" spans="1:9" ht="19.5" customHeight="1">
      <c r="A20" s="79"/>
      <c r="B20" s="79"/>
      <c r="C20" s="1" t="s">
        <v>75</v>
      </c>
      <c r="D20" s="15">
        <v>2145</v>
      </c>
      <c r="E20" s="15">
        <v>2209</v>
      </c>
      <c r="F20" s="15">
        <f t="shared" si="0"/>
        <v>64</v>
      </c>
      <c r="G20" s="15">
        <v>3.19</v>
      </c>
      <c r="H20" s="15">
        <f t="shared" si="1"/>
        <v>204.16</v>
      </c>
      <c r="I20" s="15"/>
    </row>
    <row r="21" spans="1:9" ht="19.5" customHeight="1">
      <c r="A21" s="77">
        <v>10</v>
      </c>
      <c r="B21" s="77" t="s">
        <v>119</v>
      </c>
      <c r="C21" s="1" t="s">
        <v>74</v>
      </c>
      <c r="D21" s="15">
        <v>5727</v>
      </c>
      <c r="E21" s="15">
        <v>5741</v>
      </c>
      <c r="F21" s="15">
        <f t="shared" si="0"/>
        <v>14</v>
      </c>
      <c r="G21" s="15">
        <v>3.19</v>
      </c>
      <c r="H21" s="15">
        <f t="shared" si="1"/>
        <v>44.66</v>
      </c>
      <c r="I21" s="15" t="s">
        <v>120</v>
      </c>
    </row>
    <row r="22" spans="1:9" ht="19.5" customHeight="1">
      <c r="A22" s="79"/>
      <c r="B22" s="79"/>
      <c r="C22" s="1" t="s">
        <v>75</v>
      </c>
      <c r="D22" s="1">
        <v>275</v>
      </c>
      <c r="E22" s="1">
        <v>363</v>
      </c>
      <c r="F22" s="15">
        <f t="shared" si="0"/>
        <v>88</v>
      </c>
      <c r="G22" s="15">
        <v>3.19</v>
      </c>
      <c r="H22" s="15">
        <f t="shared" si="1"/>
        <v>280.71999999999997</v>
      </c>
      <c r="I22" s="2"/>
    </row>
    <row r="23" spans="1:9" ht="19.5" customHeight="1">
      <c r="A23" s="98">
        <v>11</v>
      </c>
      <c r="B23" s="101" t="s">
        <v>130</v>
      </c>
      <c r="C23" s="1" t="s">
        <v>74</v>
      </c>
      <c r="D23" s="1">
        <v>0</v>
      </c>
      <c r="E23" s="1">
        <v>289</v>
      </c>
      <c r="F23" s="15">
        <f t="shared" si="0"/>
        <v>289</v>
      </c>
      <c r="G23" s="15">
        <v>3.19</v>
      </c>
      <c r="H23" s="15">
        <f t="shared" si="1"/>
        <v>921.91</v>
      </c>
      <c r="I23" s="2"/>
    </row>
    <row r="24" spans="1:9" ht="19.5" customHeight="1">
      <c r="A24" s="99"/>
      <c r="B24" s="101"/>
      <c r="C24" s="1" t="s">
        <v>75</v>
      </c>
      <c r="D24" s="1">
        <v>12641</v>
      </c>
      <c r="E24" s="1">
        <v>12941</v>
      </c>
      <c r="F24" s="15">
        <f t="shared" si="0"/>
        <v>300</v>
      </c>
      <c r="G24" s="15">
        <v>3.19</v>
      </c>
      <c r="H24" s="15">
        <f t="shared" si="1"/>
        <v>957</v>
      </c>
      <c r="I24" s="2"/>
    </row>
    <row r="25" spans="1:9" ht="19.5" customHeight="1">
      <c r="A25" s="77">
        <v>12</v>
      </c>
      <c r="B25" s="101" t="s">
        <v>131</v>
      </c>
      <c r="C25" s="1" t="s">
        <v>74</v>
      </c>
      <c r="D25" s="1">
        <v>5726</v>
      </c>
      <c r="E25" s="1">
        <v>5810</v>
      </c>
      <c r="F25" s="15">
        <f t="shared" si="0"/>
        <v>84</v>
      </c>
      <c r="G25" s="15">
        <v>3.19</v>
      </c>
      <c r="H25" s="15">
        <f t="shared" si="1"/>
        <v>267.96</v>
      </c>
      <c r="I25" s="2"/>
    </row>
    <row r="26" spans="1:9" ht="19.5" customHeight="1">
      <c r="A26" s="79"/>
      <c r="B26" s="101"/>
      <c r="C26" s="1" t="s">
        <v>75</v>
      </c>
      <c r="D26" s="1">
        <v>5651</v>
      </c>
      <c r="E26" s="1">
        <v>5780</v>
      </c>
      <c r="F26" s="15">
        <f t="shared" si="0"/>
        <v>129</v>
      </c>
      <c r="G26" s="15">
        <v>3.19</v>
      </c>
      <c r="H26" s="15">
        <f t="shared" si="1"/>
        <v>411.51</v>
      </c>
      <c r="I26" s="2"/>
    </row>
    <row r="27" spans="1:9" ht="19.5" customHeight="1">
      <c r="A27" s="77">
        <v>13</v>
      </c>
      <c r="B27" s="98" t="s">
        <v>132</v>
      </c>
      <c r="C27" s="1" t="s">
        <v>74</v>
      </c>
      <c r="D27" s="1">
        <v>14101</v>
      </c>
      <c r="E27" s="1">
        <v>14612</v>
      </c>
      <c r="F27" s="15">
        <f t="shared" si="0"/>
        <v>511</v>
      </c>
      <c r="G27" s="15">
        <v>3.19</v>
      </c>
      <c r="H27" s="15">
        <f t="shared" si="1"/>
        <v>1630.09</v>
      </c>
      <c r="I27" s="2"/>
    </row>
    <row r="28" spans="1:9" ht="19.5" customHeight="1">
      <c r="A28" s="78"/>
      <c r="B28" s="99"/>
      <c r="C28" s="1" t="s">
        <v>75</v>
      </c>
      <c r="D28" s="1">
        <v>2253</v>
      </c>
      <c r="E28" s="1">
        <v>2442</v>
      </c>
      <c r="F28" s="15">
        <f t="shared" si="0"/>
        <v>189</v>
      </c>
      <c r="G28" s="15">
        <v>3.19</v>
      </c>
      <c r="H28" s="20">
        <f t="shared" si="1"/>
        <v>602.91</v>
      </c>
      <c r="I28" s="2"/>
    </row>
    <row r="29" spans="1:9" ht="19.5" customHeight="1">
      <c r="A29" s="78"/>
      <c r="B29" s="99"/>
      <c r="C29" s="1" t="s">
        <v>76</v>
      </c>
      <c r="D29" s="1">
        <v>1458</v>
      </c>
      <c r="E29" s="1">
        <v>1633</v>
      </c>
      <c r="F29" s="15">
        <f t="shared" si="0"/>
        <v>175</v>
      </c>
      <c r="G29" s="15">
        <v>3.19</v>
      </c>
      <c r="H29" s="20">
        <f t="shared" si="1"/>
        <v>558.25</v>
      </c>
      <c r="I29" s="2"/>
    </row>
    <row r="30" spans="1:9" ht="19.5" customHeight="1">
      <c r="A30" s="78"/>
      <c r="B30" s="99"/>
      <c r="C30" s="1" t="s">
        <v>77</v>
      </c>
      <c r="D30" s="1">
        <v>1957</v>
      </c>
      <c r="E30" s="1">
        <v>2175</v>
      </c>
      <c r="F30" s="15">
        <f t="shared" si="0"/>
        <v>218</v>
      </c>
      <c r="G30" s="15">
        <v>3.19</v>
      </c>
      <c r="H30" s="20">
        <f t="shared" si="1"/>
        <v>695.42</v>
      </c>
      <c r="I30" s="2"/>
    </row>
    <row r="31" spans="1:9" ht="19.5" customHeight="1">
      <c r="A31" s="78"/>
      <c r="B31" s="99"/>
      <c r="C31" s="1" t="s">
        <v>78</v>
      </c>
      <c r="D31" s="1">
        <v>4853</v>
      </c>
      <c r="E31" s="1">
        <v>5205</v>
      </c>
      <c r="F31" s="15">
        <f t="shared" si="0"/>
        <v>352</v>
      </c>
      <c r="G31" s="15">
        <v>3.19</v>
      </c>
      <c r="H31" s="20">
        <f t="shared" si="1"/>
        <v>1122.8799999999999</v>
      </c>
      <c r="I31" s="2"/>
    </row>
    <row r="32" spans="1:9" ht="19.5" customHeight="1">
      <c r="A32" s="79"/>
      <c r="B32" s="79"/>
      <c r="C32" s="44" t="s">
        <v>171</v>
      </c>
      <c r="D32" s="1">
        <v>4637</v>
      </c>
      <c r="E32" s="1">
        <v>5162</v>
      </c>
      <c r="F32" s="15">
        <f t="shared" si="0"/>
        <v>525</v>
      </c>
      <c r="G32" s="15">
        <v>3.19</v>
      </c>
      <c r="H32" s="20">
        <f t="shared" si="1"/>
        <v>1674.75</v>
      </c>
      <c r="I32" s="2"/>
    </row>
    <row r="33" spans="1:9" ht="19.5" customHeight="1">
      <c r="A33" s="1">
        <v>13</v>
      </c>
      <c r="B33" s="2" t="s">
        <v>67</v>
      </c>
      <c r="C33" s="2"/>
      <c r="D33" s="15"/>
      <c r="E33" s="15"/>
      <c r="F33" s="15">
        <f>SUM(F5:F32)</f>
        <v>3562</v>
      </c>
      <c r="G33" s="15"/>
      <c r="H33" s="15">
        <f>SUM(H5:H32)</f>
        <v>11362.779999999999</v>
      </c>
      <c r="I33" s="15"/>
    </row>
    <row r="34" ht="14.25">
      <c r="B34" t="s">
        <v>133</v>
      </c>
    </row>
    <row r="35" spans="2:3" ht="14.25">
      <c r="B35" s="5"/>
      <c r="C35" s="5"/>
    </row>
  </sheetData>
  <sheetProtection/>
  <mergeCells count="31">
    <mergeCell ref="A27:A32"/>
    <mergeCell ref="A13:A14"/>
    <mergeCell ref="B27:B32"/>
    <mergeCell ref="B25:B26"/>
    <mergeCell ref="B10:B11"/>
    <mergeCell ref="A25:A26"/>
    <mergeCell ref="A1:I1"/>
    <mergeCell ref="A2:I2"/>
    <mergeCell ref="D3:E3"/>
    <mergeCell ref="A3:A4"/>
    <mergeCell ref="A6:A7"/>
    <mergeCell ref="B3:B4"/>
    <mergeCell ref="F3:F4"/>
    <mergeCell ref="I3:I4"/>
    <mergeCell ref="A21:A22"/>
    <mergeCell ref="A19:A20"/>
    <mergeCell ref="A15:A16"/>
    <mergeCell ref="B15:B16"/>
    <mergeCell ref="B17:B18"/>
    <mergeCell ref="A10:A11"/>
    <mergeCell ref="B21:B22"/>
    <mergeCell ref="B19:B20"/>
    <mergeCell ref="B8:B9"/>
    <mergeCell ref="A8:A9"/>
    <mergeCell ref="H3:H4"/>
    <mergeCell ref="B13:B14"/>
    <mergeCell ref="B6:B7"/>
    <mergeCell ref="G3:G4"/>
    <mergeCell ref="A23:A24"/>
    <mergeCell ref="B23:B24"/>
    <mergeCell ref="A17:A18"/>
  </mergeCells>
  <printOptions horizontalCentered="1"/>
  <pageMargins left="0.75" right="0.75" top="1.26" bottom="0.98" header="0.63" footer="0.51"/>
  <pageSetup orientation="portrait" paperSize="9" r:id="rId1"/>
  <headerFooter alignWithMargins="0">
    <oddHeader>&amp;C&amp;"宋体,加粗"&amp;20经营服务中心租点
月水费明细表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D20" sqref="D20"/>
    </sheetView>
  </sheetViews>
  <sheetFormatPr defaultColWidth="9.00390625" defaultRowHeight="14.25"/>
  <cols>
    <col min="1" max="1" width="5.00390625" style="0" customWidth="1"/>
    <col min="2" max="2" width="10.125" style="0" customWidth="1"/>
    <col min="5" max="5" width="9.375" style="0" bestFit="1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68" t="s">
        <v>228</v>
      </c>
      <c r="B1" s="68"/>
      <c r="C1" s="68"/>
      <c r="D1" s="68"/>
      <c r="E1" s="68"/>
      <c r="F1" s="68"/>
      <c r="G1" s="68"/>
      <c r="H1" s="68"/>
    </row>
    <row r="2" spans="1:8" ht="30" customHeight="1">
      <c r="A2" s="1" t="s">
        <v>0</v>
      </c>
      <c r="B2" s="1" t="s">
        <v>134</v>
      </c>
      <c r="C2" s="2" t="s">
        <v>48</v>
      </c>
      <c r="D2" s="2" t="s">
        <v>49</v>
      </c>
      <c r="E2" s="2" t="s">
        <v>45</v>
      </c>
      <c r="F2" s="1" t="s">
        <v>5</v>
      </c>
      <c r="G2" s="1" t="s">
        <v>6</v>
      </c>
      <c r="H2" s="1" t="s">
        <v>7</v>
      </c>
    </row>
    <row r="3" spans="1:8" ht="30" customHeight="1">
      <c r="A3" s="1">
        <v>1</v>
      </c>
      <c r="B3" s="1" t="s">
        <v>149</v>
      </c>
      <c r="C3" s="1">
        <v>44557</v>
      </c>
      <c r="D3" s="1">
        <v>44557</v>
      </c>
      <c r="E3" s="1">
        <f aca="true" t="shared" si="0" ref="E3:E16">D3-C3</f>
        <v>0</v>
      </c>
      <c r="F3" s="1">
        <v>0.54</v>
      </c>
      <c r="G3" s="1">
        <f aca="true" t="shared" si="1" ref="G3:G19">E3*F3</f>
        <v>0</v>
      </c>
      <c r="H3" s="1"/>
    </row>
    <row r="4" spans="1:8" ht="30" customHeight="1">
      <c r="A4" s="1">
        <v>2</v>
      </c>
      <c r="B4" s="1" t="s">
        <v>150</v>
      </c>
      <c r="C4" s="1">
        <v>33464</v>
      </c>
      <c r="D4" s="1">
        <v>33464</v>
      </c>
      <c r="E4" s="1">
        <f t="shared" si="0"/>
        <v>0</v>
      </c>
      <c r="F4" s="1">
        <v>0.54</v>
      </c>
      <c r="G4" s="1">
        <f t="shared" si="1"/>
        <v>0</v>
      </c>
      <c r="H4" s="1"/>
    </row>
    <row r="5" spans="1:8" ht="30" customHeight="1">
      <c r="A5" s="1">
        <v>3</v>
      </c>
      <c r="B5" s="1" t="s">
        <v>151</v>
      </c>
      <c r="C5" s="1">
        <v>62071</v>
      </c>
      <c r="D5" s="1">
        <v>62071</v>
      </c>
      <c r="E5" s="1">
        <f t="shared" si="0"/>
        <v>0</v>
      </c>
      <c r="F5" s="1">
        <v>0.54</v>
      </c>
      <c r="G5" s="1">
        <f t="shared" si="1"/>
        <v>0</v>
      </c>
      <c r="H5" s="1"/>
    </row>
    <row r="6" spans="1:8" ht="30" customHeight="1">
      <c r="A6" s="1">
        <v>4</v>
      </c>
      <c r="B6" s="1" t="s">
        <v>152</v>
      </c>
      <c r="C6" s="1">
        <v>100320</v>
      </c>
      <c r="D6" s="1">
        <v>100320</v>
      </c>
      <c r="E6" s="1">
        <f t="shared" si="0"/>
        <v>0</v>
      </c>
      <c r="F6" s="1">
        <v>0.54</v>
      </c>
      <c r="G6" s="1">
        <f t="shared" si="1"/>
        <v>0</v>
      </c>
      <c r="H6" s="1"/>
    </row>
    <row r="7" spans="1:8" ht="30" customHeight="1">
      <c r="A7" s="1">
        <v>5</v>
      </c>
      <c r="B7" s="1" t="s">
        <v>153</v>
      </c>
      <c r="C7" s="1">
        <v>65303</v>
      </c>
      <c r="D7" s="1">
        <v>65303</v>
      </c>
      <c r="E7" s="1">
        <f t="shared" si="0"/>
        <v>0</v>
      </c>
      <c r="F7" s="1">
        <v>0.54</v>
      </c>
      <c r="G7" s="1">
        <f t="shared" si="1"/>
        <v>0</v>
      </c>
      <c r="H7" s="1"/>
    </row>
    <row r="8" spans="1:8" ht="30" customHeight="1">
      <c r="A8" s="1">
        <v>6</v>
      </c>
      <c r="B8" s="1" t="s">
        <v>154</v>
      </c>
      <c r="C8" s="1">
        <v>45822</v>
      </c>
      <c r="D8" s="1">
        <v>45822</v>
      </c>
      <c r="E8" s="1">
        <f t="shared" si="0"/>
        <v>0</v>
      </c>
      <c r="F8" s="1">
        <v>0.54</v>
      </c>
      <c r="G8" s="1">
        <f t="shared" si="1"/>
        <v>0</v>
      </c>
      <c r="H8" s="1"/>
    </row>
    <row r="9" spans="1:8" ht="30" customHeight="1">
      <c r="A9" s="1">
        <v>7</v>
      </c>
      <c r="B9" s="1" t="s">
        <v>155</v>
      </c>
      <c r="C9" s="1">
        <v>97079</v>
      </c>
      <c r="D9" s="1">
        <v>99289</v>
      </c>
      <c r="E9" s="1">
        <f t="shared" si="0"/>
        <v>2210</v>
      </c>
      <c r="F9" s="1">
        <v>0.54</v>
      </c>
      <c r="G9" s="1">
        <f t="shared" si="1"/>
        <v>1193.4</v>
      </c>
      <c r="H9" s="1"/>
    </row>
    <row r="10" spans="1:8" ht="30" customHeight="1">
      <c r="A10" s="1">
        <v>8</v>
      </c>
      <c r="B10" s="1" t="s">
        <v>156</v>
      </c>
      <c r="C10" s="1">
        <v>76813</v>
      </c>
      <c r="D10" s="1">
        <v>76813</v>
      </c>
      <c r="E10" s="1">
        <f t="shared" si="0"/>
        <v>0</v>
      </c>
      <c r="F10" s="1">
        <v>0.54</v>
      </c>
      <c r="G10" s="1">
        <f t="shared" si="1"/>
        <v>0</v>
      </c>
      <c r="H10" s="1"/>
    </row>
    <row r="11" spans="1:8" ht="30" customHeight="1">
      <c r="A11" s="1">
        <v>9</v>
      </c>
      <c r="B11" s="1" t="s">
        <v>157</v>
      </c>
      <c r="C11" s="1">
        <v>131160</v>
      </c>
      <c r="D11" s="1">
        <v>131160</v>
      </c>
      <c r="E11" s="1">
        <f t="shared" si="0"/>
        <v>0</v>
      </c>
      <c r="F11" s="1">
        <v>0.54</v>
      </c>
      <c r="G11" s="1">
        <f t="shared" si="1"/>
        <v>0</v>
      </c>
      <c r="H11" s="1"/>
    </row>
    <row r="12" spans="1:8" ht="30" customHeight="1">
      <c r="A12" s="1">
        <v>10</v>
      </c>
      <c r="B12" s="1" t="s">
        <v>158</v>
      </c>
      <c r="C12" s="1">
        <v>225093</v>
      </c>
      <c r="D12" s="1">
        <v>228918</v>
      </c>
      <c r="E12" s="1">
        <f t="shared" si="0"/>
        <v>3825</v>
      </c>
      <c r="F12" s="1">
        <v>0.54</v>
      </c>
      <c r="G12" s="1">
        <f t="shared" si="1"/>
        <v>2065.5</v>
      </c>
      <c r="H12" s="1"/>
    </row>
    <row r="13" spans="1:8" ht="30" customHeight="1">
      <c r="A13" s="1">
        <v>11</v>
      </c>
      <c r="B13" s="1" t="s">
        <v>159</v>
      </c>
      <c r="C13" s="1">
        <v>61729</v>
      </c>
      <c r="D13" s="1">
        <v>64486</v>
      </c>
      <c r="E13" s="1">
        <f t="shared" si="0"/>
        <v>2757</v>
      </c>
      <c r="F13" s="1">
        <v>0.54</v>
      </c>
      <c r="G13" s="1">
        <f t="shared" si="1"/>
        <v>1488.7800000000002</v>
      </c>
      <c r="H13" s="1"/>
    </row>
    <row r="14" spans="1:8" ht="30" customHeight="1">
      <c r="A14" s="1">
        <v>12</v>
      </c>
      <c r="B14" s="1" t="s">
        <v>160</v>
      </c>
      <c r="C14" s="1">
        <v>200916</v>
      </c>
      <c r="D14" s="1">
        <v>203937</v>
      </c>
      <c r="E14" s="1">
        <f t="shared" si="0"/>
        <v>3021</v>
      </c>
      <c r="F14" s="1">
        <v>0.54</v>
      </c>
      <c r="G14" s="1">
        <f t="shared" si="1"/>
        <v>1631.3400000000001</v>
      </c>
      <c r="H14" s="1"/>
    </row>
    <row r="15" spans="1:8" ht="30" customHeight="1">
      <c r="A15" s="1">
        <v>13</v>
      </c>
      <c r="B15" s="1" t="s">
        <v>161</v>
      </c>
      <c r="C15" s="1">
        <v>92572</v>
      </c>
      <c r="D15" s="1">
        <v>94161</v>
      </c>
      <c r="E15" s="1">
        <f t="shared" si="0"/>
        <v>1589</v>
      </c>
      <c r="F15" s="1">
        <v>0.54</v>
      </c>
      <c r="G15" s="1">
        <f t="shared" si="1"/>
        <v>858.0600000000001</v>
      </c>
      <c r="H15" s="1"/>
    </row>
    <row r="16" spans="1:8" ht="30" customHeight="1">
      <c r="A16" s="1">
        <v>14</v>
      </c>
      <c r="B16" s="1" t="s">
        <v>162</v>
      </c>
      <c r="C16" s="1">
        <v>87153</v>
      </c>
      <c r="D16" s="1">
        <v>88399</v>
      </c>
      <c r="E16" s="1">
        <f t="shared" si="0"/>
        <v>1246</v>
      </c>
      <c r="F16" s="1">
        <v>0.54</v>
      </c>
      <c r="G16" s="1">
        <f t="shared" si="1"/>
        <v>672.84</v>
      </c>
      <c r="H16" s="1"/>
    </row>
    <row r="17" spans="1:8" ht="30" customHeight="1">
      <c r="A17" s="3">
        <v>15</v>
      </c>
      <c r="B17" s="3" t="s">
        <v>163</v>
      </c>
      <c r="C17" s="3">
        <v>2816</v>
      </c>
      <c r="D17" s="3">
        <v>2883</v>
      </c>
      <c r="E17" s="1">
        <f>(D17-C17)*40</f>
        <v>2680</v>
      </c>
      <c r="F17" s="1">
        <v>0.54</v>
      </c>
      <c r="G17" s="1">
        <f t="shared" si="1"/>
        <v>1447.2</v>
      </c>
      <c r="H17" s="1" t="s">
        <v>164</v>
      </c>
    </row>
    <row r="18" spans="1:8" ht="30" customHeight="1">
      <c r="A18" s="3">
        <v>16</v>
      </c>
      <c r="B18" s="4" t="s">
        <v>165</v>
      </c>
      <c r="C18" s="3">
        <v>70592</v>
      </c>
      <c r="D18" s="3">
        <v>74034</v>
      </c>
      <c r="E18" s="1">
        <f>D18-C18</f>
        <v>3442</v>
      </c>
      <c r="F18" s="1">
        <v>0.54</v>
      </c>
      <c r="G18" s="1">
        <f t="shared" si="1"/>
        <v>1858.68</v>
      </c>
      <c r="H18" s="2"/>
    </row>
    <row r="19" spans="1:8" ht="30" customHeight="1">
      <c r="A19" s="3"/>
      <c r="B19" s="4" t="s">
        <v>166</v>
      </c>
      <c r="C19" s="3">
        <v>106673</v>
      </c>
      <c r="D19" s="3">
        <v>106673</v>
      </c>
      <c r="E19" s="1">
        <f>0</f>
        <v>0</v>
      </c>
      <c r="F19" s="1">
        <v>0.54</v>
      </c>
      <c r="G19" s="1">
        <f t="shared" si="1"/>
        <v>0</v>
      </c>
      <c r="H19" s="2"/>
    </row>
    <row r="20" spans="1:8" ht="30" customHeight="1">
      <c r="A20" s="3">
        <v>18</v>
      </c>
      <c r="B20" s="3" t="s">
        <v>147</v>
      </c>
      <c r="C20" s="3"/>
      <c r="D20" s="3"/>
      <c r="E20" s="1">
        <f>SUM(E3:E19)</f>
        <v>20770</v>
      </c>
      <c r="F20" s="1"/>
      <c r="G20" s="1">
        <f>SUM(G3:G19)</f>
        <v>11215.800000000001</v>
      </c>
      <c r="H20" s="2"/>
    </row>
    <row r="21" spans="1:8" ht="14.25">
      <c r="A21" s="102" t="s">
        <v>167</v>
      </c>
      <c r="B21" s="102"/>
      <c r="C21" s="102"/>
      <c r="D21" s="102"/>
      <c r="E21" s="102"/>
      <c r="F21" s="102"/>
      <c r="G21" s="102"/>
      <c r="H21" s="102"/>
    </row>
    <row r="22" spans="2:7" ht="14.25">
      <c r="B22" s="6" t="s">
        <v>70</v>
      </c>
      <c r="G22" t="s">
        <v>71</v>
      </c>
    </row>
    <row r="23" ht="14.25">
      <c r="B23" s="6"/>
    </row>
  </sheetData>
  <sheetProtection/>
  <mergeCells count="2">
    <mergeCell ref="A1:H1"/>
    <mergeCell ref="A21:H21"/>
  </mergeCells>
  <printOptions horizontalCentered="1"/>
  <pageMargins left="0.75" right="0.75" top="1.37" bottom="0.98" header="0.51" footer="0.51"/>
  <pageSetup orientation="portrait" paperSize="9" r:id="rId1"/>
  <headerFooter alignWithMargins="0">
    <oddHeader>&amp;C&amp;"宋体,加粗"&amp;20经营服务中心租点
月电费明细表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4">
      <selection activeCell="H16" sqref="H16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68" t="s">
        <v>228</v>
      </c>
      <c r="B1" s="68"/>
      <c r="C1" s="68"/>
      <c r="D1" s="68"/>
      <c r="E1" s="68"/>
      <c r="F1" s="68"/>
      <c r="G1" s="68"/>
      <c r="H1" s="68"/>
    </row>
    <row r="2" spans="1:8" ht="30" customHeight="1">
      <c r="A2" s="1" t="s">
        <v>0</v>
      </c>
      <c r="B2" s="1" t="s">
        <v>134</v>
      </c>
      <c r="C2" s="2" t="s">
        <v>48</v>
      </c>
      <c r="D2" s="2" t="s">
        <v>49</v>
      </c>
      <c r="E2" s="2" t="s">
        <v>73</v>
      </c>
      <c r="F2" s="1" t="s">
        <v>5</v>
      </c>
      <c r="G2" s="1" t="s">
        <v>6</v>
      </c>
      <c r="H2" s="1" t="s">
        <v>7</v>
      </c>
    </row>
    <row r="3" spans="1:8" ht="30" customHeight="1">
      <c r="A3" s="1">
        <v>1</v>
      </c>
      <c r="B3" s="1" t="s">
        <v>149</v>
      </c>
      <c r="C3" s="1">
        <v>354</v>
      </c>
      <c r="D3" s="1">
        <v>354</v>
      </c>
      <c r="E3" s="1">
        <f aca="true" t="shared" si="0" ref="E3:E18">D3-C3</f>
        <v>0</v>
      </c>
      <c r="F3" s="1">
        <v>3.19</v>
      </c>
      <c r="G3" s="1">
        <f aca="true" t="shared" si="1" ref="G3:G18">E3*F3</f>
        <v>0</v>
      </c>
      <c r="H3" s="1"/>
    </row>
    <row r="4" spans="1:8" ht="30" customHeight="1">
      <c r="A4" s="1">
        <v>2</v>
      </c>
      <c r="B4" s="1" t="s">
        <v>150</v>
      </c>
      <c r="C4" s="1">
        <v>390</v>
      </c>
      <c r="D4" s="1">
        <v>390</v>
      </c>
      <c r="E4" s="1">
        <f t="shared" si="0"/>
        <v>0</v>
      </c>
      <c r="F4" s="1">
        <v>3.19</v>
      </c>
      <c r="G4" s="1">
        <f t="shared" si="1"/>
        <v>0</v>
      </c>
      <c r="H4" s="1"/>
    </row>
    <row r="5" spans="1:8" ht="30" customHeight="1">
      <c r="A5" s="1">
        <v>3</v>
      </c>
      <c r="B5" s="1" t="s">
        <v>151</v>
      </c>
      <c r="C5" s="1">
        <v>265</v>
      </c>
      <c r="D5" s="1">
        <v>265</v>
      </c>
      <c r="E5" s="1">
        <f t="shared" si="0"/>
        <v>0</v>
      </c>
      <c r="F5" s="1">
        <v>3.19</v>
      </c>
      <c r="G5" s="1">
        <f t="shared" si="1"/>
        <v>0</v>
      </c>
      <c r="H5" s="1"/>
    </row>
    <row r="6" spans="1:8" ht="30" customHeight="1">
      <c r="A6" s="1">
        <v>4</v>
      </c>
      <c r="B6" s="1" t="s">
        <v>152</v>
      </c>
      <c r="C6" s="1">
        <v>1585</v>
      </c>
      <c r="D6" s="1">
        <v>1585</v>
      </c>
      <c r="E6" s="1">
        <f t="shared" si="0"/>
        <v>0</v>
      </c>
      <c r="F6" s="1">
        <v>3.19</v>
      </c>
      <c r="G6" s="1">
        <f t="shared" si="1"/>
        <v>0</v>
      </c>
      <c r="H6" s="1"/>
    </row>
    <row r="7" spans="1:8" ht="30" customHeight="1">
      <c r="A7" s="1">
        <v>5</v>
      </c>
      <c r="B7" s="1" t="s">
        <v>153</v>
      </c>
      <c r="C7" s="1">
        <v>1840</v>
      </c>
      <c r="D7" s="1">
        <v>1840</v>
      </c>
      <c r="E7" s="1">
        <f t="shared" si="0"/>
        <v>0</v>
      </c>
      <c r="F7" s="1">
        <v>3.19</v>
      </c>
      <c r="G7" s="1">
        <f t="shared" si="1"/>
        <v>0</v>
      </c>
      <c r="H7" s="1"/>
    </row>
    <row r="8" spans="1:8" ht="30" customHeight="1">
      <c r="A8" s="1">
        <v>6</v>
      </c>
      <c r="B8" s="1" t="s">
        <v>154</v>
      </c>
      <c r="C8" s="1">
        <v>1000</v>
      </c>
      <c r="D8" s="1">
        <v>1000</v>
      </c>
      <c r="E8" s="1">
        <f t="shared" si="0"/>
        <v>0</v>
      </c>
      <c r="F8" s="1">
        <v>3.19</v>
      </c>
      <c r="G8" s="1">
        <f t="shared" si="1"/>
        <v>0</v>
      </c>
      <c r="H8" s="1"/>
    </row>
    <row r="9" spans="1:8" ht="30" customHeight="1">
      <c r="A9" s="1">
        <v>7</v>
      </c>
      <c r="B9" s="1" t="s">
        <v>155</v>
      </c>
      <c r="C9" s="1">
        <v>1941</v>
      </c>
      <c r="D9" s="1">
        <v>1971</v>
      </c>
      <c r="E9" s="1">
        <f t="shared" si="0"/>
        <v>30</v>
      </c>
      <c r="F9" s="1">
        <v>3.19</v>
      </c>
      <c r="G9" s="1">
        <f t="shared" si="1"/>
        <v>95.7</v>
      </c>
      <c r="H9" s="1"/>
    </row>
    <row r="10" spans="1:8" ht="30" customHeight="1">
      <c r="A10" s="1">
        <v>8</v>
      </c>
      <c r="B10" s="1" t="s">
        <v>156</v>
      </c>
      <c r="C10" s="1">
        <v>1585</v>
      </c>
      <c r="D10" s="1">
        <v>1585</v>
      </c>
      <c r="E10" s="1">
        <f t="shared" si="0"/>
        <v>0</v>
      </c>
      <c r="F10" s="1">
        <v>3.19</v>
      </c>
      <c r="G10" s="1">
        <f t="shared" si="1"/>
        <v>0</v>
      </c>
      <c r="H10" s="1"/>
    </row>
    <row r="11" spans="1:8" ht="30" customHeight="1">
      <c r="A11" s="1">
        <v>9</v>
      </c>
      <c r="B11" s="1" t="s">
        <v>157</v>
      </c>
      <c r="C11" s="1">
        <v>414</v>
      </c>
      <c r="D11" s="1">
        <v>414</v>
      </c>
      <c r="E11" s="1">
        <f t="shared" si="0"/>
        <v>0</v>
      </c>
      <c r="F11" s="1">
        <v>3.19</v>
      </c>
      <c r="G11" s="1">
        <f t="shared" si="1"/>
        <v>0</v>
      </c>
      <c r="H11" s="1"/>
    </row>
    <row r="12" spans="1:8" ht="30" customHeight="1">
      <c r="A12" s="1">
        <v>10</v>
      </c>
      <c r="B12" s="1" t="s">
        <v>158</v>
      </c>
      <c r="C12" s="1">
        <v>4314</v>
      </c>
      <c r="D12" s="1">
        <v>4374</v>
      </c>
      <c r="E12" s="1">
        <f t="shared" si="0"/>
        <v>60</v>
      </c>
      <c r="F12" s="1">
        <v>3.19</v>
      </c>
      <c r="G12" s="1">
        <f t="shared" si="1"/>
        <v>191.4</v>
      </c>
      <c r="H12" s="1"/>
    </row>
    <row r="13" spans="1:8" ht="30" customHeight="1">
      <c r="A13" s="1">
        <v>11</v>
      </c>
      <c r="B13" s="1" t="s">
        <v>159</v>
      </c>
      <c r="C13" s="1">
        <v>1438</v>
      </c>
      <c r="D13" s="1">
        <v>1478</v>
      </c>
      <c r="E13" s="1">
        <f t="shared" si="0"/>
        <v>40</v>
      </c>
      <c r="F13" s="1">
        <v>3.19</v>
      </c>
      <c r="G13" s="1">
        <f t="shared" si="1"/>
        <v>127.6</v>
      </c>
      <c r="H13" s="1"/>
    </row>
    <row r="14" spans="1:8" ht="30" customHeight="1">
      <c r="A14" s="1">
        <v>12</v>
      </c>
      <c r="B14" s="1" t="s">
        <v>160</v>
      </c>
      <c r="C14" s="1">
        <v>2015</v>
      </c>
      <c r="D14" s="1">
        <v>2035</v>
      </c>
      <c r="E14" s="1">
        <f t="shared" si="0"/>
        <v>20</v>
      </c>
      <c r="F14" s="1">
        <v>3.19</v>
      </c>
      <c r="G14" s="1">
        <f t="shared" si="1"/>
        <v>63.8</v>
      </c>
      <c r="H14" s="1"/>
    </row>
    <row r="15" spans="1:8" ht="30" customHeight="1">
      <c r="A15" s="1">
        <v>13</v>
      </c>
      <c r="B15" s="1" t="s">
        <v>161</v>
      </c>
      <c r="C15" s="1">
        <v>1048</v>
      </c>
      <c r="D15" s="1">
        <v>1058</v>
      </c>
      <c r="E15" s="1">
        <f t="shared" si="0"/>
        <v>10</v>
      </c>
      <c r="F15" s="1">
        <v>3.19</v>
      </c>
      <c r="G15" s="1">
        <f t="shared" si="1"/>
        <v>31.9</v>
      </c>
      <c r="H15" s="1"/>
    </row>
    <row r="16" spans="1:8" ht="30" customHeight="1">
      <c r="A16" s="1">
        <v>14</v>
      </c>
      <c r="B16" s="1" t="s">
        <v>162</v>
      </c>
      <c r="C16" s="1">
        <v>2032</v>
      </c>
      <c r="D16" s="1">
        <v>2062</v>
      </c>
      <c r="E16" s="1">
        <f t="shared" si="0"/>
        <v>30</v>
      </c>
      <c r="F16" s="1">
        <v>3.19</v>
      </c>
      <c r="G16" s="1">
        <f t="shared" si="1"/>
        <v>95.7</v>
      </c>
      <c r="H16" s="1"/>
    </row>
    <row r="17" spans="1:8" ht="30" customHeight="1">
      <c r="A17" s="3">
        <v>15</v>
      </c>
      <c r="B17" s="3" t="s">
        <v>163</v>
      </c>
      <c r="C17" s="1">
        <v>2046</v>
      </c>
      <c r="D17" s="1">
        <v>2096</v>
      </c>
      <c r="E17" s="1">
        <f t="shared" si="0"/>
        <v>50</v>
      </c>
      <c r="F17" s="1">
        <v>3.19</v>
      </c>
      <c r="G17" s="1">
        <f t="shared" si="1"/>
        <v>159.5</v>
      </c>
      <c r="H17" s="1" t="s">
        <v>164</v>
      </c>
    </row>
    <row r="18" spans="1:8" ht="30" customHeight="1">
      <c r="A18" s="3">
        <v>16</v>
      </c>
      <c r="B18" s="4" t="s">
        <v>165</v>
      </c>
      <c r="C18" s="1">
        <v>2152</v>
      </c>
      <c r="D18" s="1">
        <v>2296</v>
      </c>
      <c r="E18" s="1">
        <f t="shared" si="0"/>
        <v>144</v>
      </c>
      <c r="F18" s="1">
        <v>3.19</v>
      </c>
      <c r="G18" s="1">
        <f t="shared" si="1"/>
        <v>459.36</v>
      </c>
      <c r="H18" s="2"/>
    </row>
    <row r="19" spans="1:8" ht="30" customHeight="1">
      <c r="A19" s="3"/>
      <c r="B19" s="4"/>
      <c r="C19" s="1"/>
      <c r="D19" s="1"/>
      <c r="E19" s="1"/>
      <c r="F19" s="1"/>
      <c r="G19" s="1"/>
      <c r="H19" s="2"/>
    </row>
    <row r="20" spans="1:8" ht="30" customHeight="1">
      <c r="A20" s="3">
        <v>17</v>
      </c>
      <c r="B20" s="3" t="s">
        <v>147</v>
      </c>
      <c r="C20" s="2"/>
      <c r="D20" s="2"/>
      <c r="E20" s="1">
        <f>SUM(E3:E19)</f>
        <v>384</v>
      </c>
      <c r="F20" s="2"/>
      <c r="G20" s="1">
        <f>SUM(G3:G19)</f>
        <v>1224.96</v>
      </c>
      <c r="H20" s="2"/>
    </row>
    <row r="21" spans="3:8" ht="14.25">
      <c r="C21" s="5"/>
      <c r="D21" s="5"/>
      <c r="E21" s="5"/>
      <c r="F21" s="5"/>
      <c r="G21" s="5"/>
      <c r="H21" s="5"/>
    </row>
    <row r="22" spans="2:7" ht="14.25">
      <c r="B22" s="6" t="s">
        <v>70</v>
      </c>
      <c r="G22" t="s">
        <v>71</v>
      </c>
    </row>
    <row r="23" ht="14.25">
      <c r="B23" s="6"/>
    </row>
  </sheetData>
  <sheetProtection/>
  <mergeCells count="1">
    <mergeCell ref="A1:H1"/>
  </mergeCells>
  <printOptions horizontalCentered="1"/>
  <pageMargins left="0.75" right="0.75" top="1.41" bottom="0.98" header="0.51" footer="0.51"/>
  <pageSetup orientation="portrait" paperSize="9" r:id="rId1"/>
  <headerFooter alignWithMargins="0">
    <oddHeader>&amp;C&amp;"宋体,加粗"&amp;20经营服务中心租点
月水费明细表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K6" sqref="K6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11.875" style="0" customWidth="1"/>
    <col min="8" max="8" width="12.25390625" style="0" customWidth="1"/>
  </cols>
  <sheetData>
    <row r="1" spans="1:8" ht="22.5">
      <c r="A1" s="103" t="s">
        <v>240</v>
      </c>
      <c r="B1" s="68"/>
      <c r="C1" s="68"/>
      <c r="D1" s="68"/>
      <c r="E1" s="68"/>
      <c r="F1" s="68"/>
      <c r="G1" s="68"/>
      <c r="H1" s="68"/>
    </row>
    <row r="2" spans="1:8" ht="25.5" customHeight="1">
      <c r="A2" s="1" t="s">
        <v>0</v>
      </c>
      <c r="B2" s="1" t="s">
        <v>134</v>
      </c>
      <c r="C2" s="2" t="s">
        <v>48</v>
      </c>
      <c r="D2" s="2" t="s">
        <v>49</v>
      </c>
      <c r="E2" s="2" t="s">
        <v>45</v>
      </c>
      <c r="F2" s="1" t="s">
        <v>5</v>
      </c>
      <c r="G2" s="1" t="s">
        <v>6</v>
      </c>
      <c r="H2" s="1" t="s">
        <v>7</v>
      </c>
    </row>
    <row r="3" spans="1:8" ht="25.5" customHeight="1">
      <c r="A3" s="1">
        <v>1</v>
      </c>
      <c r="B3" s="1" t="s">
        <v>135</v>
      </c>
      <c r="C3" s="1">
        <v>77366</v>
      </c>
      <c r="D3" s="1">
        <v>79780</v>
      </c>
      <c r="E3" s="1">
        <f aca="true" t="shared" si="0" ref="E3:E19">D3-C3</f>
        <v>2414</v>
      </c>
      <c r="F3" s="7">
        <v>1</v>
      </c>
      <c r="G3" s="7">
        <f aca="true" t="shared" si="1" ref="G3:G19">E3*F3</f>
        <v>2414</v>
      </c>
      <c r="H3" s="1"/>
    </row>
    <row r="4" spans="1:8" ht="25.5" customHeight="1">
      <c r="A4" s="1">
        <v>2</v>
      </c>
      <c r="B4" s="1" t="s">
        <v>136</v>
      </c>
      <c r="C4" s="1">
        <v>55184</v>
      </c>
      <c r="D4" s="1">
        <v>58333</v>
      </c>
      <c r="E4" s="1">
        <f t="shared" si="0"/>
        <v>3149</v>
      </c>
      <c r="F4" s="7">
        <v>1</v>
      </c>
      <c r="G4" s="7">
        <f t="shared" si="1"/>
        <v>3149</v>
      </c>
      <c r="H4" s="1"/>
    </row>
    <row r="5" spans="1:8" ht="25.5" customHeight="1">
      <c r="A5" s="1">
        <v>3</v>
      </c>
      <c r="B5" s="1" t="s">
        <v>137</v>
      </c>
      <c r="C5" s="1">
        <v>69977</v>
      </c>
      <c r="D5" s="1">
        <v>72396</v>
      </c>
      <c r="E5" s="1">
        <f t="shared" si="0"/>
        <v>2419</v>
      </c>
      <c r="F5" s="7">
        <v>1</v>
      </c>
      <c r="G5" s="7">
        <f t="shared" si="1"/>
        <v>2419</v>
      </c>
      <c r="H5" s="1"/>
    </row>
    <row r="6" spans="1:8" ht="25.5" customHeight="1">
      <c r="A6" s="1">
        <v>4</v>
      </c>
      <c r="B6" s="1" t="s">
        <v>239</v>
      </c>
      <c r="C6" s="1">
        <v>19013</v>
      </c>
      <c r="D6" s="1">
        <v>20022</v>
      </c>
      <c r="E6" s="1">
        <f t="shared" si="0"/>
        <v>1009</v>
      </c>
      <c r="F6" s="7">
        <v>1</v>
      </c>
      <c r="G6" s="7">
        <f t="shared" si="1"/>
        <v>1009</v>
      </c>
      <c r="H6" s="1"/>
    </row>
    <row r="7" spans="1:8" ht="25.5" customHeight="1">
      <c r="A7" s="1">
        <v>5</v>
      </c>
      <c r="B7" s="8" t="s">
        <v>138</v>
      </c>
      <c r="C7" s="1">
        <v>39345</v>
      </c>
      <c r="D7" s="1">
        <v>39748</v>
      </c>
      <c r="E7" s="1">
        <f t="shared" si="0"/>
        <v>403</v>
      </c>
      <c r="F7" s="7">
        <v>1</v>
      </c>
      <c r="G7" s="7">
        <f t="shared" si="1"/>
        <v>403</v>
      </c>
      <c r="H7" s="1"/>
    </row>
    <row r="8" spans="1:8" ht="25.5" customHeight="1">
      <c r="A8" s="1">
        <v>6</v>
      </c>
      <c r="B8" s="8" t="s">
        <v>139</v>
      </c>
      <c r="C8" s="1">
        <v>32052</v>
      </c>
      <c r="D8" s="1">
        <v>32792</v>
      </c>
      <c r="E8" s="1">
        <f t="shared" si="0"/>
        <v>740</v>
      </c>
      <c r="F8" s="7">
        <v>1</v>
      </c>
      <c r="G8" s="7">
        <f t="shared" si="1"/>
        <v>740</v>
      </c>
      <c r="H8" s="1"/>
    </row>
    <row r="9" spans="1:8" ht="25.5" customHeight="1">
      <c r="A9" s="1">
        <v>7</v>
      </c>
      <c r="B9" s="9" t="s">
        <v>140</v>
      </c>
      <c r="C9" s="1">
        <v>11702</v>
      </c>
      <c r="D9" s="1">
        <v>12639</v>
      </c>
      <c r="E9" s="1">
        <f t="shared" si="0"/>
        <v>937</v>
      </c>
      <c r="F9" s="7">
        <v>1</v>
      </c>
      <c r="G9" s="7">
        <f t="shared" si="1"/>
        <v>937</v>
      </c>
      <c r="H9" s="1"/>
    </row>
    <row r="10" spans="1:8" ht="25.5" customHeight="1">
      <c r="A10" s="1">
        <v>8</v>
      </c>
      <c r="B10" s="45" t="s">
        <v>178</v>
      </c>
      <c r="C10" s="1">
        <v>838</v>
      </c>
      <c r="D10" s="1">
        <v>838</v>
      </c>
      <c r="E10" s="1">
        <f t="shared" si="0"/>
        <v>0</v>
      </c>
      <c r="F10" s="7">
        <v>1</v>
      </c>
      <c r="G10" s="7">
        <f t="shared" si="1"/>
        <v>0</v>
      </c>
      <c r="H10" s="1"/>
    </row>
    <row r="11" spans="1:8" ht="25.5" customHeight="1">
      <c r="A11" s="1">
        <v>9</v>
      </c>
      <c r="B11" s="9" t="s">
        <v>141</v>
      </c>
      <c r="C11" s="1">
        <v>11132</v>
      </c>
      <c r="D11" s="1">
        <v>11549</v>
      </c>
      <c r="E11" s="1">
        <f t="shared" si="0"/>
        <v>417</v>
      </c>
      <c r="F11" s="7">
        <v>1</v>
      </c>
      <c r="G11" s="7">
        <f t="shared" si="1"/>
        <v>417</v>
      </c>
      <c r="H11" s="1"/>
    </row>
    <row r="12" spans="1:8" ht="25.5" customHeight="1">
      <c r="A12" s="1">
        <v>10</v>
      </c>
      <c r="B12" s="45" t="s">
        <v>180</v>
      </c>
      <c r="C12" s="1">
        <v>274</v>
      </c>
      <c r="D12" s="1">
        <v>274</v>
      </c>
      <c r="E12" s="1">
        <f t="shared" si="0"/>
        <v>0</v>
      </c>
      <c r="F12" s="7">
        <v>1</v>
      </c>
      <c r="G12" s="7">
        <f t="shared" si="1"/>
        <v>0</v>
      </c>
      <c r="H12" s="1"/>
    </row>
    <row r="13" spans="1:8" ht="25.5" customHeight="1">
      <c r="A13" s="1">
        <v>11</v>
      </c>
      <c r="B13" s="1" t="s">
        <v>232</v>
      </c>
      <c r="C13" s="1">
        <v>9018</v>
      </c>
      <c r="D13" s="1">
        <v>9766</v>
      </c>
      <c r="E13" s="1">
        <f t="shared" si="0"/>
        <v>748</v>
      </c>
      <c r="F13" s="7">
        <v>1</v>
      </c>
      <c r="G13" s="7">
        <f t="shared" si="1"/>
        <v>748</v>
      </c>
      <c r="H13" s="1"/>
    </row>
    <row r="14" spans="1:8" ht="25.5" customHeight="1">
      <c r="A14" s="1">
        <v>12</v>
      </c>
      <c r="B14" s="45" t="s">
        <v>179</v>
      </c>
      <c r="C14" s="1">
        <v>802</v>
      </c>
      <c r="D14" s="1">
        <v>802</v>
      </c>
      <c r="E14" s="1">
        <f t="shared" si="0"/>
        <v>0</v>
      </c>
      <c r="F14" s="7">
        <v>1</v>
      </c>
      <c r="G14" s="7">
        <f t="shared" si="1"/>
        <v>0</v>
      </c>
      <c r="H14" s="1"/>
    </row>
    <row r="15" spans="1:8" ht="25.5" customHeight="1">
      <c r="A15" s="1">
        <v>13</v>
      </c>
      <c r="B15" s="9" t="s">
        <v>142</v>
      </c>
      <c r="C15" s="1">
        <v>17319</v>
      </c>
      <c r="D15" s="1">
        <v>18320</v>
      </c>
      <c r="E15" s="1">
        <f t="shared" si="0"/>
        <v>1001</v>
      </c>
      <c r="F15" s="7">
        <v>1</v>
      </c>
      <c r="G15" s="7">
        <f t="shared" si="1"/>
        <v>1001</v>
      </c>
      <c r="H15" s="1"/>
    </row>
    <row r="16" spans="1:8" ht="25.5" customHeight="1">
      <c r="A16" s="1">
        <v>14</v>
      </c>
      <c r="B16" s="3" t="s">
        <v>143</v>
      </c>
      <c r="C16" s="1">
        <v>61942</v>
      </c>
      <c r="D16" s="1">
        <v>64590</v>
      </c>
      <c r="E16" s="1">
        <f t="shared" si="0"/>
        <v>2648</v>
      </c>
      <c r="F16" s="7">
        <v>1</v>
      </c>
      <c r="G16" s="7">
        <f t="shared" si="1"/>
        <v>2648</v>
      </c>
      <c r="H16" s="1"/>
    </row>
    <row r="17" spans="1:8" ht="25.5" customHeight="1">
      <c r="A17" s="1">
        <v>15</v>
      </c>
      <c r="B17" s="10" t="s">
        <v>144</v>
      </c>
      <c r="C17" s="1">
        <v>3861</v>
      </c>
      <c r="D17" s="1">
        <v>3861</v>
      </c>
      <c r="E17" s="1">
        <f t="shared" si="0"/>
        <v>0</v>
      </c>
      <c r="F17" s="7">
        <v>1</v>
      </c>
      <c r="G17" s="7">
        <f t="shared" si="1"/>
        <v>0</v>
      </c>
      <c r="H17" s="1"/>
    </row>
    <row r="18" spans="1:8" ht="25.5" customHeight="1">
      <c r="A18" s="1">
        <v>16</v>
      </c>
      <c r="B18" s="10" t="s">
        <v>145</v>
      </c>
      <c r="C18" s="1">
        <v>4157</v>
      </c>
      <c r="D18" s="1">
        <v>4157</v>
      </c>
      <c r="E18" s="1">
        <f t="shared" si="0"/>
        <v>0</v>
      </c>
      <c r="F18" s="7">
        <v>1</v>
      </c>
      <c r="G18" s="7">
        <f t="shared" si="1"/>
        <v>0</v>
      </c>
      <c r="H18" s="1"/>
    </row>
    <row r="19" spans="1:8" ht="25.5" customHeight="1">
      <c r="A19" s="1">
        <v>17</v>
      </c>
      <c r="B19" s="10" t="s">
        <v>177</v>
      </c>
      <c r="C19" s="1">
        <v>307</v>
      </c>
      <c r="D19" s="1">
        <v>307</v>
      </c>
      <c r="E19" s="1">
        <f t="shared" si="0"/>
        <v>0</v>
      </c>
      <c r="F19" s="7">
        <v>1</v>
      </c>
      <c r="G19" s="7">
        <f t="shared" si="1"/>
        <v>0</v>
      </c>
      <c r="H19" s="1"/>
    </row>
    <row r="20" spans="1:8" ht="25.5" customHeight="1">
      <c r="A20" s="1">
        <v>18</v>
      </c>
      <c r="B20" s="10" t="s">
        <v>146</v>
      </c>
      <c r="C20" s="1">
        <v>2861</v>
      </c>
      <c r="D20" s="1">
        <v>2861</v>
      </c>
      <c r="E20" s="1">
        <f>D20-C20</f>
        <v>0</v>
      </c>
      <c r="F20" s="7">
        <v>1</v>
      </c>
      <c r="G20" s="7">
        <f>E20*F20</f>
        <v>0</v>
      </c>
      <c r="H20" s="1"/>
    </row>
    <row r="21" spans="1:8" ht="25.5" customHeight="1">
      <c r="A21" s="1">
        <v>19</v>
      </c>
      <c r="B21" s="1" t="s">
        <v>147</v>
      </c>
      <c r="C21" s="1"/>
      <c r="D21" s="1"/>
      <c r="E21" s="1">
        <f>SUM(E3:E20)</f>
        <v>15885</v>
      </c>
      <c r="F21" s="1"/>
      <c r="G21" s="7">
        <f>SUM(G3:G20)</f>
        <v>15885</v>
      </c>
      <c r="H21" s="1"/>
    </row>
    <row r="23" ht="14.25">
      <c r="A23" t="s">
        <v>148</v>
      </c>
    </row>
    <row r="24" spans="2:7" ht="14.25">
      <c r="B24" t="s">
        <v>70</v>
      </c>
      <c r="G24" t="s">
        <v>71</v>
      </c>
    </row>
  </sheetData>
  <sheetProtection/>
  <mergeCells count="1">
    <mergeCell ref="A1:H1"/>
  </mergeCells>
  <printOptions horizontalCentered="1"/>
  <pageMargins left="0.75" right="0.75" top="1.24" bottom="0.98" header="0.51" footer="0.51"/>
  <pageSetup orientation="portrait" paperSize="9" r:id="rId1"/>
  <headerFooter alignWithMargins="0">
    <oddHeader>&amp;C&amp;"宋体,加粗"&amp;20经营服务中心租点
月电费明细表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O14" sqref="O14"/>
    </sheetView>
  </sheetViews>
  <sheetFormatPr defaultColWidth="9.00390625" defaultRowHeight="14.25"/>
  <cols>
    <col min="1" max="1" width="5.875" style="46" customWidth="1"/>
    <col min="2" max="5" width="9.00390625" style="46" customWidth="1"/>
    <col min="6" max="6" width="9.375" style="46" bestFit="1" customWidth="1"/>
    <col min="7" max="7" width="7.75390625" style="46" customWidth="1"/>
    <col min="8" max="8" width="13.875" style="46" customWidth="1"/>
    <col min="9" max="9" width="8.375" style="46" customWidth="1"/>
    <col min="10" max="16384" width="9.00390625" style="46" customWidth="1"/>
  </cols>
  <sheetData>
    <row r="1" spans="1:9" ht="14.25">
      <c r="A1" s="104" t="s">
        <v>196</v>
      </c>
      <c r="B1" s="104"/>
      <c r="C1" s="104"/>
      <c r="D1" s="104"/>
      <c r="E1" s="104"/>
      <c r="F1" s="104"/>
      <c r="G1" s="104"/>
      <c r="H1" s="104"/>
      <c r="I1" s="104"/>
    </row>
    <row r="2" spans="1:9" ht="14.25">
      <c r="A2" s="105" t="s">
        <v>229</v>
      </c>
      <c r="B2" s="106"/>
      <c r="C2" s="106"/>
      <c r="D2" s="106"/>
      <c r="E2" s="106"/>
      <c r="F2" s="106"/>
      <c r="G2" s="106"/>
      <c r="H2" s="106"/>
      <c r="I2" s="106"/>
    </row>
    <row r="3" spans="1:9" ht="28.5">
      <c r="A3" s="55" t="s">
        <v>0</v>
      </c>
      <c r="B3" s="55" t="s">
        <v>1</v>
      </c>
      <c r="C3" s="55" t="s">
        <v>195</v>
      </c>
      <c r="D3" s="55" t="s">
        <v>194</v>
      </c>
      <c r="E3" s="55" t="s">
        <v>193</v>
      </c>
      <c r="F3" s="55" t="s">
        <v>192</v>
      </c>
      <c r="G3" s="55" t="s">
        <v>46</v>
      </c>
      <c r="H3" s="55" t="s">
        <v>6</v>
      </c>
      <c r="I3" s="55" t="s">
        <v>7</v>
      </c>
    </row>
    <row r="4" spans="1:9" ht="27.75" customHeight="1">
      <c r="A4" s="49">
        <v>1</v>
      </c>
      <c r="B4" s="49" t="s">
        <v>191</v>
      </c>
      <c r="C4" s="49"/>
      <c r="D4" s="49">
        <v>40750</v>
      </c>
      <c r="E4" s="49">
        <v>41121</v>
      </c>
      <c r="F4" s="49">
        <f>(E4-D4)*80</f>
        <v>29680</v>
      </c>
      <c r="G4" s="49">
        <v>0.54</v>
      </c>
      <c r="H4" s="50">
        <f>F4*G4</f>
        <v>16027.2</v>
      </c>
      <c r="I4" s="49" t="s">
        <v>190</v>
      </c>
    </row>
    <row r="5" spans="1:9" ht="27.75" customHeight="1">
      <c r="A5" s="49">
        <v>2</v>
      </c>
      <c r="B5" s="49" t="s">
        <v>189</v>
      </c>
      <c r="C5" s="53"/>
      <c r="D5" s="53">
        <v>15095</v>
      </c>
      <c r="E5" s="53">
        <v>16027</v>
      </c>
      <c r="F5" s="53">
        <f>E5-D5</f>
        <v>932</v>
      </c>
      <c r="G5" s="49">
        <v>0.54</v>
      </c>
      <c r="H5" s="54">
        <f>F5*G5</f>
        <v>503.28000000000003</v>
      </c>
      <c r="I5" s="53"/>
    </row>
    <row r="6" spans="1:9" ht="27.75" customHeight="1">
      <c r="A6" s="49">
        <v>3</v>
      </c>
      <c r="B6" s="49" t="s">
        <v>188</v>
      </c>
      <c r="C6" s="49"/>
      <c r="D6" s="49">
        <v>41114</v>
      </c>
      <c r="E6" s="49">
        <v>45232</v>
      </c>
      <c r="F6" s="53">
        <f>E6-D6</f>
        <v>4118</v>
      </c>
      <c r="G6" s="49">
        <v>0.54</v>
      </c>
      <c r="H6" s="54">
        <f>F6*G6</f>
        <v>2223.7200000000003</v>
      </c>
      <c r="I6" s="49"/>
    </row>
    <row r="7" spans="1:9" ht="27.75" customHeight="1">
      <c r="A7" s="49">
        <v>4</v>
      </c>
      <c r="B7" s="49" t="s">
        <v>187</v>
      </c>
      <c r="C7" s="49"/>
      <c r="D7" s="49">
        <v>72313</v>
      </c>
      <c r="E7" s="49">
        <v>77572</v>
      </c>
      <c r="F7" s="53">
        <f>E7-D7</f>
        <v>5259</v>
      </c>
      <c r="G7" s="49">
        <v>0.54</v>
      </c>
      <c r="H7" s="54">
        <f>F7*G7</f>
        <v>2839.86</v>
      </c>
      <c r="I7" s="49"/>
    </row>
    <row r="8" spans="1:9" ht="27.75" customHeight="1">
      <c r="A8" s="49">
        <v>5</v>
      </c>
      <c r="B8" s="49" t="s">
        <v>186</v>
      </c>
      <c r="C8" s="49"/>
      <c r="D8" s="49">
        <v>15773</v>
      </c>
      <c r="E8" s="49">
        <v>16004</v>
      </c>
      <c r="F8" s="49">
        <f>(E8-D8)*30</f>
        <v>6930</v>
      </c>
      <c r="G8" s="49">
        <v>0.54</v>
      </c>
      <c r="H8" s="50">
        <f>F8*G8</f>
        <v>3742.2000000000003</v>
      </c>
      <c r="I8" s="49" t="s">
        <v>110</v>
      </c>
    </row>
    <row r="9" spans="1:9" ht="27.75" customHeight="1">
      <c r="A9" s="49"/>
      <c r="B9" s="49" t="s">
        <v>185</v>
      </c>
      <c r="C9" s="51"/>
      <c r="D9" s="49"/>
      <c r="E9" s="49"/>
      <c r="F9" s="49">
        <f>SUM(F4:F8)</f>
        <v>46919</v>
      </c>
      <c r="G9" s="49">
        <v>0.54</v>
      </c>
      <c r="H9" s="50">
        <f>SUM(H4:H8)</f>
        <v>25336.260000000002</v>
      </c>
      <c r="I9" s="51"/>
    </row>
    <row r="10" spans="1:9" ht="27.75" customHeight="1">
      <c r="A10" s="49">
        <v>6</v>
      </c>
      <c r="B10" s="49" t="s">
        <v>30</v>
      </c>
      <c r="C10" s="49"/>
      <c r="D10" s="53">
        <v>77253</v>
      </c>
      <c r="E10" s="53">
        <v>84052</v>
      </c>
      <c r="F10" s="49">
        <f>E10-D10</f>
        <v>6799</v>
      </c>
      <c r="G10" s="49">
        <v>3.19</v>
      </c>
      <c r="H10" s="50">
        <f>F10*G10</f>
        <v>21688.81</v>
      </c>
      <c r="I10" s="49"/>
    </row>
    <row r="11" spans="1:9" ht="27.75" customHeight="1">
      <c r="A11" s="49">
        <v>7</v>
      </c>
      <c r="B11" s="52" t="s">
        <v>184</v>
      </c>
      <c r="C11" s="51"/>
      <c r="D11" s="49">
        <v>28769</v>
      </c>
      <c r="E11" s="49">
        <v>29096</v>
      </c>
      <c r="F11" s="49">
        <f>E11-D11</f>
        <v>327</v>
      </c>
      <c r="G11" s="49">
        <v>3.19</v>
      </c>
      <c r="H11" s="50">
        <f>F11*G11</f>
        <v>1043.1299999999999</v>
      </c>
      <c r="I11" s="49"/>
    </row>
    <row r="12" spans="1:9" ht="27.75" customHeight="1">
      <c r="A12" s="49">
        <v>8</v>
      </c>
      <c r="B12" s="49" t="s">
        <v>73</v>
      </c>
      <c r="C12" s="49"/>
      <c r="D12" s="49"/>
      <c r="E12" s="49"/>
      <c r="F12" s="49">
        <f>F10-F11</f>
        <v>6472</v>
      </c>
      <c r="G12" s="49">
        <v>3.19</v>
      </c>
      <c r="H12" s="50">
        <f>F12*G12</f>
        <v>20645.68</v>
      </c>
      <c r="I12" s="49"/>
    </row>
    <row r="13" spans="1:9" ht="27.75" customHeight="1">
      <c r="A13" s="49">
        <v>9</v>
      </c>
      <c r="B13" s="49"/>
      <c r="C13" s="49"/>
      <c r="D13" s="49"/>
      <c r="E13" s="49"/>
      <c r="F13" s="49"/>
      <c r="G13" s="49"/>
      <c r="H13" s="50"/>
      <c r="I13" s="49"/>
    </row>
    <row r="14" spans="1:9" ht="27.75" customHeight="1">
      <c r="A14" s="49">
        <v>10</v>
      </c>
      <c r="B14" s="49"/>
      <c r="C14" s="49"/>
      <c r="D14" s="49"/>
      <c r="E14" s="49"/>
      <c r="F14" s="49"/>
      <c r="G14" s="49"/>
      <c r="H14" s="50"/>
      <c r="I14" s="49"/>
    </row>
    <row r="15" spans="1:9" ht="27.75" customHeight="1">
      <c r="A15" s="49"/>
      <c r="B15" s="49" t="s">
        <v>67</v>
      </c>
      <c r="C15" s="49"/>
      <c r="D15" s="49"/>
      <c r="E15" s="49"/>
      <c r="F15" s="49"/>
      <c r="G15" s="49"/>
      <c r="H15" s="50">
        <f>H9+H12</f>
        <v>45981.94</v>
      </c>
      <c r="I15" s="49"/>
    </row>
    <row r="16" ht="13.5">
      <c r="A16" s="46" t="s">
        <v>183</v>
      </c>
    </row>
    <row r="17" spans="1:9" ht="26.25" customHeight="1">
      <c r="A17" s="47"/>
      <c r="B17" s="47"/>
      <c r="C17" s="47"/>
      <c r="D17" s="47"/>
      <c r="E17" s="47"/>
      <c r="F17" s="47"/>
      <c r="G17" s="47"/>
      <c r="H17" s="47"/>
      <c r="I17" s="47"/>
    </row>
    <row r="18" spans="1:9" ht="26.25" customHeight="1">
      <c r="A18" s="47"/>
      <c r="B18" s="47"/>
      <c r="C18" s="47"/>
      <c r="D18" s="47"/>
      <c r="E18" s="47"/>
      <c r="F18" s="47"/>
      <c r="G18" s="47"/>
      <c r="H18" s="47"/>
      <c r="I18" s="47"/>
    </row>
    <row r="19" spans="1:9" ht="26.25" customHeight="1">
      <c r="A19" s="48" t="s">
        <v>70</v>
      </c>
      <c r="B19" s="48"/>
      <c r="C19" s="48"/>
      <c r="D19" s="48"/>
      <c r="E19" s="48"/>
      <c r="F19" s="48"/>
      <c r="G19" s="48" t="s">
        <v>71</v>
      </c>
      <c r="H19" s="48"/>
      <c r="I19" s="47"/>
    </row>
  </sheetData>
  <sheetProtection/>
  <mergeCells count="2">
    <mergeCell ref="A1:I1"/>
    <mergeCell ref="A2:I2"/>
  </mergeCells>
  <printOptions horizontalCentered="1"/>
  <pageMargins left="0.71" right="0.71" top="1.54" bottom="0.75" header="0.31" footer="0.31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E11" sqref="E11"/>
    </sheetView>
  </sheetViews>
  <sheetFormatPr defaultColWidth="9.00390625" defaultRowHeight="14.25"/>
  <cols>
    <col min="1" max="1" width="7.00390625" style="46" customWidth="1"/>
    <col min="2" max="2" width="11.625" style="46" customWidth="1"/>
    <col min="3" max="3" width="7.125" style="46" customWidth="1"/>
    <col min="4" max="6" width="9.00390625" style="46" customWidth="1"/>
    <col min="7" max="7" width="7.875" style="46" customWidth="1"/>
    <col min="8" max="8" width="9.875" style="46" customWidth="1"/>
    <col min="9" max="16384" width="9.00390625" style="46" customWidth="1"/>
  </cols>
  <sheetData>
    <row r="1" spans="1:9" ht="14.25">
      <c r="A1" s="104" t="s">
        <v>209</v>
      </c>
      <c r="B1" s="104"/>
      <c r="C1" s="104"/>
      <c r="D1" s="104"/>
      <c r="E1" s="104"/>
      <c r="F1" s="104"/>
      <c r="G1" s="104"/>
      <c r="H1" s="104"/>
      <c r="I1" s="104"/>
    </row>
    <row r="2" spans="1:9" ht="14.25">
      <c r="A2" s="105" t="s">
        <v>230</v>
      </c>
      <c r="B2" s="106"/>
      <c r="C2" s="106"/>
      <c r="D2" s="106"/>
      <c r="E2" s="106"/>
      <c r="F2" s="106"/>
      <c r="G2" s="106"/>
      <c r="H2" s="106"/>
      <c r="I2" s="106"/>
    </row>
    <row r="3" spans="1:9" ht="28.5">
      <c r="A3" s="55" t="s">
        <v>0</v>
      </c>
      <c r="B3" s="55" t="s">
        <v>1</v>
      </c>
      <c r="C3" s="55" t="s">
        <v>42</v>
      </c>
      <c r="D3" s="55" t="s">
        <v>208</v>
      </c>
      <c r="E3" s="55" t="s">
        <v>207</v>
      </c>
      <c r="F3" s="55" t="s">
        <v>206</v>
      </c>
      <c r="G3" s="55" t="s">
        <v>46</v>
      </c>
      <c r="H3" s="55" t="s">
        <v>6</v>
      </c>
      <c r="I3" s="55" t="s">
        <v>7</v>
      </c>
    </row>
    <row r="4" spans="1:9" ht="28.5" customHeight="1">
      <c r="A4" s="49">
        <v>1</v>
      </c>
      <c r="B4" s="56" t="s">
        <v>205</v>
      </c>
      <c r="C4" s="49">
        <v>742</v>
      </c>
      <c r="D4" s="49">
        <v>36189</v>
      </c>
      <c r="E4" s="49">
        <v>37407</v>
      </c>
      <c r="F4" s="49">
        <f>E4-D4</f>
        <v>1218</v>
      </c>
      <c r="G4" s="50">
        <v>0.54</v>
      </c>
      <c r="H4" s="49">
        <f aca="true" t="shared" si="0" ref="H4:H10">F4*G4</f>
        <v>657.72</v>
      </c>
      <c r="I4" s="56"/>
    </row>
    <row r="5" spans="1:9" ht="28.5" customHeight="1">
      <c r="A5" s="49">
        <v>2</v>
      </c>
      <c r="B5" s="56" t="s">
        <v>204</v>
      </c>
      <c r="C5" s="49">
        <v>2172</v>
      </c>
      <c r="D5" s="49">
        <v>33140</v>
      </c>
      <c r="E5" s="49">
        <v>33782</v>
      </c>
      <c r="F5" s="49">
        <f>(E5-D5)*20-F4</f>
        <v>11622</v>
      </c>
      <c r="G5" s="50">
        <v>0.54</v>
      </c>
      <c r="H5" s="49">
        <f t="shared" si="0"/>
        <v>6275.88</v>
      </c>
      <c r="I5" s="56" t="s">
        <v>57</v>
      </c>
    </row>
    <row r="6" spans="1:9" ht="28.5" customHeight="1">
      <c r="A6" s="49">
        <v>4</v>
      </c>
      <c r="B6" s="56" t="s">
        <v>203</v>
      </c>
      <c r="C6" s="49"/>
      <c r="D6" s="49">
        <v>269630</v>
      </c>
      <c r="E6" s="49">
        <v>280188</v>
      </c>
      <c r="F6" s="49">
        <f>(E6-D6)</f>
        <v>10558</v>
      </c>
      <c r="G6" s="50">
        <v>0.54</v>
      </c>
      <c r="H6" s="49">
        <f t="shared" si="0"/>
        <v>5701.320000000001</v>
      </c>
      <c r="I6" s="56"/>
    </row>
    <row r="7" spans="1:9" ht="28.5" customHeight="1">
      <c r="A7" s="49">
        <v>5</v>
      </c>
      <c r="B7" s="56" t="s">
        <v>202</v>
      </c>
      <c r="C7" s="49"/>
      <c r="D7" s="49">
        <v>35581</v>
      </c>
      <c r="E7" s="49">
        <v>39389</v>
      </c>
      <c r="F7" s="49">
        <f>(E7-D7)</f>
        <v>3808</v>
      </c>
      <c r="G7" s="50">
        <v>0.54</v>
      </c>
      <c r="H7" s="49">
        <f t="shared" si="0"/>
        <v>2056.32</v>
      </c>
      <c r="I7" s="56"/>
    </row>
    <row r="8" spans="1:9" ht="28.5" customHeight="1">
      <c r="A8" s="49">
        <v>6</v>
      </c>
      <c r="B8" s="56" t="s">
        <v>201</v>
      </c>
      <c r="C8" s="49">
        <v>2973</v>
      </c>
      <c r="D8" s="49">
        <v>30435</v>
      </c>
      <c r="E8" s="49">
        <v>30922</v>
      </c>
      <c r="F8" s="49">
        <f>(E8-D8)*40-F7</f>
        <v>15672</v>
      </c>
      <c r="G8" s="50">
        <v>0.54</v>
      </c>
      <c r="H8" s="49">
        <f t="shared" si="0"/>
        <v>8462.880000000001</v>
      </c>
      <c r="I8" s="56" t="s">
        <v>53</v>
      </c>
    </row>
    <row r="9" spans="1:9" ht="28.5" customHeight="1">
      <c r="A9" s="49">
        <v>7</v>
      </c>
      <c r="B9" s="56" t="s">
        <v>200</v>
      </c>
      <c r="C9" s="49"/>
      <c r="D9" s="49">
        <v>324990</v>
      </c>
      <c r="E9" s="49">
        <v>331786</v>
      </c>
      <c r="F9" s="49">
        <f>(E9-D9)</f>
        <v>6796</v>
      </c>
      <c r="G9" s="50">
        <v>0.54</v>
      </c>
      <c r="H9" s="49">
        <f t="shared" si="0"/>
        <v>3669.84</v>
      </c>
      <c r="I9" s="56"/>
    </row>
    <row r="10" spans="1:9" ht="28.5" customHeight="1">
      <c r="A10" s="49">
        <v>8</v>
      </c>
      <c r="B10" s="58" t="s">
        <v>199</v>
      </c>
      <c r="C10" s="57"/>
      <c r="D10" s="49">
        <v>1005</v>
      </c>
      <c r="E10" s="49">
        <v>1036</v>
      </c>
      <c r="F10" s="49">
        <f>(E10-D10)*40</f>
        <v>1240</v>
      </c>
      <c r="G10" s="50">
        <v>0.54</v>
      </c>
      <c r="H10" s="49">
        <f t="shared" si="0"/>
        <v>669.6</v>
      </c>
      <c r="I10" s="56" t="s">
        <v>198</v>
      </c>
    </row>
    <row r="11" spans="1:9" ht="28.5" customHeight="1">
      <c r="A11" s="49">
        <v>9</v>
      </c>
      <c r="B11" s="56"/>
      <c r="C11" s="49"/>
      <c r="D11" s="49"/>
      <c r="E11" s="49"/>
      <c r="F11" s="49"/>
      <c r="G11" s="49"/>
      <c r="H11" s="49"/>
      <c r="I11" s="56"/>
    </row>
    <row r="12" spans="1:9" ht="28.5" customHeight="1">
      <c r="A12" s="49">
        <v>10</v>
      </c>
      <c r="B12" s="56"/>
      <c r="C12" s="49"/>
      <c r="D12" s="49"/>
      <c r="E12" s="49"/>
      <c r="F12" s="49"/>
      <c r="G12" s="49"/>
      <c r="H12" s="49"/>
      <c r="I12" s="56"/>
    </row>
    <row r="13" spans="1:9" ht="28.5" customHeight="1">
      <c r="A13" s="49">
        <v>11</v>
      </c>
      <c r="B13" s="56"/>
      <c r="C13" s="49"/>
      <c r="D13" s="49"/>
      <c r="E13" s="49"/>
      <c r="F13" s="49"/>
      <c r="G13" s="49"/>
      <c r="H13" s="49"/>
      <c r="I13" s="56"/>
    </row>
    <row r="14" spans="1:9" ht="28.5" customHeight="1">
      <c r="A14" s="49"/>
      <c r="B14" s="49"/>
      <c r="C14" s="49"/>
      <c r="D14" s="49"/>
      <c r="E14" s="49"/>
      <c r="F14" s="49"/>
      <c r="G14" s="49"/>
      <c r="H14" s="49"/>
      <c r="I14" s="49"/>
    </row>
    <row r="15" spans="1:9" ht="28.5" customHeight="1">
      <c r="A15" s="49"/>
      <c r="B15" s="49" t="s">
        <v>67</v>
      </c>
      <c r="C15" s="49"/>
      <c r="D15" s="49"/>
      <c r="E15" s="49"/>
      <c r="F15" s="49">
        <f>F5+F6+F8+F9+F10</f>
        <v>45888</v>
      </c>
      <c r="G15" s="49"/>
      <c r="H15" s="49">
        <f>H5+H6+H8+H9+H10</f>
        <v>24779.52</v>
      </c>
      <c r="I15" s="49"/>
    </row>
    <row r="16" ht="35.25" customHeight="1">
      <c r="A16" s="46" t="s">
        <v>197</v>
      </c>
    </row>
    <row r="17" spans="1:8" ht="58.5" customHeight="1">
      <c r="A17" s="46" t="s">
        <v>70</v>
      </c>
      <c r="H17" s="46" t="s">
        <v>71</v>
      </c>
    </row>
  </sheetData>
  <sheetProtection/>
  <mergeCells count="2">
    <mergeCell ref="A1:I1"/>
    <mergeCell ref="A2:I2"/>
  </mergeCells>
  <printOptions horizontalCentered="1"/>
  <pageMargins left="0.71" right="0.71" top="1.15" bottom="0.75" header="0.31" footer="0.31"/>
  <pageSetup orientation="portrait" pageOrder="overThenDown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H6" sqref="H6"/>
    </sheetView>
  </sheetViews>
  <sheetFormatPr defaultColWidth="9.00390625" defaultRowHeight="14.25"/>
  <cols>
    <col min="1" max="1" width="4.625" style="46" customWidth="1"/>
    <col min="2" max="2" width="11.50390625" style="46" customWidth="1"/>
    <col min="3" max="3" width="6.25390625" style="46" customWidth="1"/>
    <col min="4" max="4" width="10.00390625" style="46" customWidth="1"/>
    <col min="5" max="5" width="9.75390625" style="46" customWidth="1"/>
    <col min="6" max="6" width="12.875" style="46" customWidth="1"/>
    <col min="7" max="7" width="7.00390625" style="46" customWidth="1"/>
    <col min="8" max="8" width="11.875" style="46" customWidth="1"/>
    <col min="9" max="9" width="7.375" style="46" customWidth="1"/>
    <col min="10" max="16384" width="9.00390625" style="46" customWidth="1"/>
  </cols>
  <sheetData>
    <row r="1" spans="1:9" ht="14.25">
      <c r="A1" s="107" t="s">
        <v>223</v>
      </c>
      <c r="B1" s="107"/>
      <c r="C1" s="107"/>
      <c r="D1" s="107"/>
      <c r="E1" s="107"/>
      <c r="F1" s="107"/>
      <c r="G1" s="107"/>
      <c r="H1" s="107"/>
      <c r="I1" s="107"/>
    </row>
    <row r="2" spans="1:9" ht="14.25">
      <c r="A2" s="108" t="s">
        <v>231</v>
      </c>
      <c r="B2" s="109"/>
      <c r="C2" s="109"/>
      <c r="D2" s="109"/>
      <c r="E2" s="109"/>
      <c r="F2" s="109"/>
      <c r="G2" s="109"/>
      <c r="H2" s="109"/>
      <c r="I2" s="109"/>
    </row>
    <row r="3" spans="1:9" ht="31.5" customHeight="1">
      <c r="A3" s="64" t="s">
        <v>0</v>
      </c>
      <c r="B3" s="64" t="s">
        <v>1</v>
      </c>
      <c r="C3" s="64" t="s">
        <v>42</v>
      </c>
      <c r="D3" s="64" t="s">
        <v>194</v>
      </c>
      <c r="E3" s="64" t="s">
        <v>193</v>
      </c>
      <c r="F3" s="55" t="s">
        <v>192</v>
      </c>
      <c r="G3" s="64" t="s">
        <v>46</v>
      </c>
      <c r="H3" s="64" t="s">
        <v>6</v>
      </c>
      <c r="I3" s="64" t="s">
        <v>7</v>
      </c>
    </row>
    <row r="4" spans="1:9" ht="25.5" customHeight="1">
      <c r="A4" s="52">
        <v>1</v>
      </c>
      <c r="B4" s="66" t="s">
        <v>233</v>
      </c>
      <c r="C4" s="52"/>
      <c r="D4" s="52">
        <v>0</v>
      </c>
      <c r="E4" s="52">
        <v>238</v>
      </c>
      <c r="F4" s="52">
        <f>(E4-D4)*50</f>
        <v>11900</v>
      </c>
      <c r="G4" s="52">
        <v>0.54</v>
      </c>
      <c r="H4" s="52">
        <f aca="true" t="shared" si="0" ref="H4:H18">F4*G4</f>
        <v>6426</v>
      </c>
      <c r="I4" s="66" t="s">
        <v>237</v>
      </c>
    </row>
    <row r="5" spans="1:9" ht="25.5" customHeight="1">
      <c r="A5" s="52">
        <v>2</v>
      </c>
      <c r="B5" s="66" t="s">
        <v>234</v>
      </c>
      <c r="C5" s="52"/>
      <c r="D5" s="52">
        <v>0</v>
      </c>
      <c r="E5" s="52">
        <v>99</v>
      </c>
      <c r="F5" s="52">
        <f>(E5-D5)*80</f>
        <v>7920</v>
      </c>
      <c r="G5" s="52">
        <v>0.54</v>
      </c>
      <c r="H5" s="52">
        <f t="shared" si="0"/>
        <v>4276.8</v>
      </c>
      <c r="I5" s="66" t="s">
        <v>238</v>
      </c>
    </row>
    <row r="6" spans="1:9" ht="25.5" customHeight="1">
      <c r="A6" s="52">
        <v>3</v>
      </c>
      <c r="B6" s="66" t="s">
        <v>235</v>
      </c>
      <c r="C6" s="52"/>
      <c r="D6" s="52">
        <v>0</v>
      </c>
      <c r="E6" s="52">
        <v>169</v>
      </c>
      <c r="F6" s="52">
        <f>(E6-D6)*50</f>
        <v>8450</v>
      </c>
      <c r="G6" s="52">
        <v>0.54</v>
      </c>
      <c r="H6" s="52">
        <f t="shared" si="0"/>
        <v>4563</v>
      </c>
      <c r="I6" s="66" t="s">
        <v>237</v>
      </c>
    </row>
    <row r="7" spans="1:9" ht="25.5" customHeight="1">
      <c r="A7" s="52">
        <v>4</v>
      </c>
      <c r="B7" s="52" t="s">
        <v>222</v>
      </c>
      <c r="C7" s="52">
        <v>7069</v>
      </c>
      <c r="D7" s="52">
        <v>19675</v>
      </c>
      <c r="E7" s="52">
        <v>19760</v>
      </c>
      <c r="F7" s="52">
        <f>E7-D7</f>
        <v>85</v>
      </c>
      <c r="G7" s="52">
        <v>0.54</v>
      </c>
      <c r="H7" s="52">
        <f t="shared" si="0"/>
        <v>45.900000000000006</v>
      </c>
      <c r="I7" s="52"/>
    </row>
    <row r="8" spans="1:9" ht="25.5" customHeight="1">
      <c r="A8" s="52">
        <v>5</v>
      </c>
      <c r="B8" s="52" t="s">
        <v>222</v>
      </c>
      <c r="C8" s="52">
        <v>3301</v>
      </c>
      <c r="D8" s="52">
        <v>28177</v>
      </c>
      <c r="E8" s="52">
        <v>28270</v>
      </c>
      <c r="F8" s="52">
        <f>E8-D8</f>
        <v>93</v>
      </c>
      <c r="G8" s="52">
        <v>0.54</v>
      </c>
      <c r="H8" s="52">
        <f t="shared" si="0"/>
        <v>50.220000000000006</v>
      </c>
      <c r="I8" s="52"/>
    </row>
    <row r="9" spans="1:9" ht="25.5" customHeight="1">
      <c r="A9" s="52">
        <v>6</v>
      </c>
      <c r="B9" s="52" t="s">
        <v>221</v>
      </c>
      <c r="C9" s="52">
        <v>9124</v>
      </c>
      <c r="D9" s="63">
        <v>2374</v>
      </c>
      <c r="E9" s="63">
        <v>2448</v>
      </c>
      <c r="F9" s="52">
        <f>(E9-D9)*40</f>
        <v>2960</v>
      </c>
      <c r="G9" s="52">
        <v>0.54</v>
      </c>
      <c r="H9" s="52">
        <f t="shared" si="0"/>
        <v>1598.4</v>
      </c>
      <c r="I9" s="52" t="s">
        <v>220</v>
      </c>
    </row>
    <row r="10" spans="1:9" ht="25.5" customHeight="1">
      <c r="A10" s="52">
        <v>7</v>
      </c>
      <c r="B10" s="52" t="s">
        <v>219</v>
      </c>
      <c r="C10" s="52">
        <v>4805</v>
      </c>
      <c r="D10" s="52">
        <v>374054</v>
      </c>
      <c r="E10" s="52">
        <v>386778</v>
      </c>
      <c r="F10" s="52">
        <f>E10-D10</f>
        <v>12724</v>
      </c>
      <c r="G10" s="52">
        <v>0.54</v>
      </c>
      <c r="H10" s="52">
        <f t="shared" si="0"/>
        <v>6870.96</v>
      </c>
      <c r="I10" s="52"/>
    </row>
    <row r="11" spans="1:9" ht="25.5" customHeight="1">
      <c r="A11" s="52">
        <v>8</v>
      </c>
      <c r="B11" s="52" t="s">
        <v>218</v>
      </c>
      <c r="C11" s="52"/>
      <c r="D11" s="52">
        <v>9689</v>
      </c>
      <c r="E11" s="52">
        <v>10400</v>
      </c>
      <c r="F11" s="52">
        <f>(E11-D11)*30</f>
        <v>21330</v>
      </c>
      <c r="G11" s="52">
        <v>0.54</v>
      </c>
      <c r="H11" s="52">
        <f t="shared" si="0"/>
        <v>11518.2</v>
      </c>
      <c r="I11" s="52" t="s">
        <v>110</v>
      </c>
    </row>
    <row r="12" spans="1:9" ht="25.5" customHeight="1">
      <c r="A12" s="52">
        <v>9</v>
      </c>
      <c r="B12" s="52" t="s">
        <v>217</v>
      </c>
      <c r="C12" s="62" t="s">
        <v>216</v>
      </c>
      <c r="D12" s="52">
        <v>1907</v>
      </c>
      <c r="E12" s="52">
        <v>1925</v>
      </c>
      <c r="F12" s="52">
        <f>(E12-D12)*40</f>
        <v>720</v>
      </c>
      <c r="G12" s="52">
        <v>0.54</v>
      </c>
      <c r="H12" s="52">
        <f t="shared" si="0"/>
        <v>388.8</v>
      </c>
      <c r="I12" s="52" t="s">
        <v>53</v>
      </c>
    </row>
    <row r="13" spans="1:9" ht="25.5" customHeight="1">
      <c r="A13" s="52">
        <v>10</v>
      </c>
      <c r="B13" s="52" t="s">
        <v>215</v>
      </c>
      <c r="C13" s="52">
        <v>1454</v>
      </c>
      <c r="D13" s="52">
        <v>260206</v>
      </c>
      <c r="E13" s="52">
        <v>260989</v>
      </c>
      <c r="F13" s="52">
        <f>E13-D13</f>
        <v>783</v>
      </c>
      <c r="G13" s="52">
        <v>0.54</v>
      </c>
      <c r="H13" s="52">
        <f t="shared" si="0"/>
        <v>422.82000000000005</v>
      </c>
      <c r="I13" s="61"/>
    </row>
    <row r="14" spans="1:9" ht="25.5" customHeight="1">
      <c r="A14" s="52">
        <v>11</v>
      </c>
      <c r="B14" s="52" t="s">
        <v>214</v>
      </c>
      <c r="C14" s="52">
        <v>2737</v>
      </c>
      <c r="D14" s="52">
        <v>6321</v>
      </c>
      <c r="E14" s="52">
        <v>6415</v>
      </c>
      <c r="F14" s="52">
        <f>(E14-D14)*20</f>
        <v>1880</v>
      </c>
      <c r="G14" s="52">
        <v>0.54</v>
      </c>
      <c r="H14" s="52">
        <f t="shared" si="0"/>
        <v>1015.2</v>
      </c>
      <c r="I14" s="52" t="s">
        <v>57</v>
      </c>
    </row>
    <row r="15" spans="1:9" ht="25.5" customHeight="1">
      <c r="A15" s="52">
        <v>12</v>
      </c>
      <c r="B15" s="52" t="s">
        <v>213</v>
      </c>
      <c r="C15" s="52"/>
      <c r="D15" s="65">
        <v>2818</v>
      </c>
      <c r="E15" s="65">
        <v>2853</v>
      </c>
      <c r="F15" s="52">
        <f>(E15-D15)*30</f>
        <v>1050</v>
      </c>
      <c r="G15" s="52">
        <v>0.54</v>
      </c>
      <c r="H15" s="52">
        <f t="shared" si="0"/>
        <v>567</v>
      </c>
      <c r="I15" s="52" t="s">
        <v>110</v>
      </c>
    </row>
    <row r="16" spans="1:9" ht="25.5" customHeight="1">
      <c r="A16" s="52">
        <v>13</v>
      </c>
      <c r="B16" s="52" t="s">
        <v>212</v>
      </c>
      <c r="C16" s="52">
        <v>9077</v>
      </c>
      <c r="D16" s="52">
        <v>9115</v>
      </c>
      <c r="E16" s="52">
        <v>9445</v>
      </c>
      <c r="F16" s="52">
        <f>(E16-D16)*40</f>
        <v>13200</v>
      </c>
      <c r="G16" s="52">
        <v>0.54</v>
      </c>
      <c r="H16" s="52">
        <f t="shared" si="0"/>
        <v>7128.000000000001</v>
      </c>
      <c r="I16" s="52" t="s">
        <v>53</v>
      </c>
    </row>
    <row r="17" spans="1:9" ht="25.5" customHeight="1">
      <c r="A17" s="52">
        <v>14</v>
      </c>
      <c r="B17" s="52" t="s">
        <v>94</v>
      </c>
      <c r="C17" s="52"/>
      <c r="D17" s="52">
        <v>68389</v>
      </c>
      <c r="E17" s="52">
        <v>79442</v>
      </c>
      <c r="F17" s="52">
        <f>E17-D17</f>
        <v>11053</v>
      </c>
      <c r="G17" s="52">
        <v>0.54</v>
      </c>
      <c r="H17" s="52">
        <f t="shared" si="0"/>
        <v>5968.620000000001</v>
      </c>
      <c r="I17" s="52"/>
    </row>
    <row r="18" spans="1:9" ht="25.5" customHeight="1">
      <c r="A18" s="52">
        <v>15</v>
      </c>
      <c r="B18" s="52" t="s">
        <v>211</v>
      </c>
      <c r="C18" s="52"/>
      <c r="D18" s="52">
        <v>574</v>
      </c>
      <c r="E18" s="52">
        <v>577</v>
      </c>
      <c r="F18" s="52">
        <f>(E18-D18)*40</f>
        <v>120</v>
      </c>
      <c r="G18" s="52">
        <v>0.54</v>
      </c>
      <c r="H18" s="52">
        <f t="shared" si="0"/>
        <v>64.80000000000001</v>
      </c>
      <c r="I18" s="52" t="s">
        <v>53</v>
      </c>
    </row>
    <row r="19" spans="1:9" ht="25.5" customHeight="1">
      <c r="A19" s="52">
        <v>16</v>
      </c>
      <c r="B19" s="52"/>
      <c r="C19" s="52"/>
      <c r="D19" s="52"/>
      <c r="E19" s="52"/>
      <c r="F19" s="52"/>
      <c r="G19" s="52"/>
      <c r="H19" s="52"/>
      <c r="I19" s="52"/>
    </row>
    <row r="20" spans="1:9" ht="25.5" customHeight="1">
      <c r="A20" s="52">
        <v>17</v>
      </c>
      <c r="B20" s="66" t="s">
        <v>236</v>
      </c>
      <c r="C20" s="52"/>
      <c r="D20" s="52"/>
      <c r="E20" s="52"/>
      <c r="F20" s="60">
        <f>SUM(F4:F19)</f>
        <v>94268</v>
      </c>
      <c r="G20" s="60"/>
      <c r="H20" s="60">
        <f>SUM(H4:H19)</f>
        <v>50904.72</v>
      </c>
      <c r="I20" s="52"/>
    </row>
    <row r="21" ht="13.5">
      <c r="A21" s="59"/>
    </row>
    <row r="22" ht="13.5">
      <c r="A22" s="59" t="s">
        <v>210</v>
      </c>
    </row>
  </sheetData>
  <sheetProtection/>
  <mergeCells count="2">
    <mergeCell ref="A1:I1"/>
    <mergeCell ref="A2:I2"/>
  </mergeCells>
  <printOptions horizontalCentered="1"/>
  <pageMargins left="0.71" right="0.71" top="1.25" bottom="0.24" header="0.2" footer="2.21"/>
  <pageSetup orientation="portrait" paperSize="9" r:id="rId1"/>
  <headerFooter>
    <oddFooter>&amp;L使用部门签字：&amp;R抄表人：朱远山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M7" sqref="M7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11.875" style="0" customWidth="1"/>
    <col min="8" max="8" width="12.25390625" style="0" customWidth="1"/>
  </cols>
  <sheetData>
    <row r="1" spans="1:8" ht="22.5">
      <c r="A1" s="68" t="s">
        <v>182</v>
      </c>
      <c r="B1" s="68"/>
      <c r="C1" s="68"/>
      <c r="D1" s="68"/>
      <c r="E1" s="68"/>
      <c r="F1" s="68"/>
      <c r="G1" s="68"/>
      <c r="H1" s="68"/>
    </row>
    <row r="2" spans="1:8" ht="25.5" customHeight="1">
      <c r="A2" s="1" t="s">
        <v>0</v>
      </c>
      <c r="B2" s="1" t="s">
        <v>134</v>
      </c>
      <c r="C2" s="2" t="s">
        <v>48</v>
      </c>
      <c r="D2" s="2" t="s">
        <v>49</v>
      </c>
      <c r="E2" s="2" t="s">
        <v>45</v>
      </c>
      <c r="F2" s="1" t="s">
        <v>5</v>
      </c>
      <c r="G2" s="1" t="s">
        <v>6</v>
      </c>
      <c r="H2" s="1" t="s">
        <v>7</v>
      </c>
    </row>
    <row r="3" spans="1:8" ht="25.5" customHeight="1">
      <c r="A3" s="1">
        <v>1</v>
      </c>
      <c r="B3" s="1" t="s">
        <v>181</v>
      </c>
      <c r="C3" s="1">
        <v>4072</v>
      </c>
      <c r="D3" s="1">
        <v>4072</v>
      </c>
      <c r="E3" s="1">
        <f>D3-C3</f>
        <v>0</v>
      </c>
      <c r="F3" s="7">
        <v>0.54</v>
      </c>
      <c r="G3" s="7">
        <f>E3*F3</f>
        <v>0</v>
      </c>
      <c r="H3" s="1"/>
    </row>
    <row r="4" spans="1:8" ht="25.5" customHeight="1">
      <c r="A4" s="1">
        <v>2</v>
      </c>
      <c r="B4" s="1"/>
      <c r="C4" s="1"/>
      <c r="D4" s="1"/>
      <c r="E4" s="1"/>
      <c r="F4" s="7"/>
      <c r="G4" s="7"/>
      <c r="H4" s="1"/>
    </row>
    <row r="5" spans="1:8" ht="25.5" customHeight="1">
      <c r="A5" s="1">
        <v>3</v>
      </c>
      <c r="B5" s="1"/>
      <c r="C5" s="1"/>
      <c r="D5" s="1"/>
      <c r="E5" s="1"/>
      <c r="F5" s="7"/>
      <c r="G5" s="7"/>
      <c r="H5" s="1"/>
    </row>
    <row r="6" spans="1:8" ht="25.5" customHeight="1">
      <c r="A6" s="1">
        <v>4</v>
      </c>
      <c r="B6" s="1"/>
      <c r="C6" s="1"/>
      <c r="D6" s="1"/>
      <c r="E6" s="1"/>
      <c r="F6" s="7"/>
      <c r="G6" s="7"/>
      <c r="H6" s="1"/>
    </row>
    <row r="7" spans="1:8" ht="25.5" customHeight="1">
      <c r="A7" s="1">
        <v>5</v>
      </c>
      <c r="B7" s="1"/>
      <c r="C7" s="1"/>
      <c r="D7" s="1"/>
      <c r="E7" s="1"/>
      <c r="F7" s="7"/>
      <c r="G7" s="7"/>
      <c r="H7" s="1"/>
    </row>
    <row r="8" spans="1:8" ht="25.5" customHeight="1">
      <c r="A8" s="1">
        <v>6</v>
      </c>
      <c r="B8" s="8"/>
      <c r="C8" s="1"/>
      <c r="D8" s="1"/>
      <c r="E8" s="1"/>
      <c r="F8" s="7"/>
      <c r="G8" s="7"/>
      <c r="H8" s="1"/>
    </row>
    <row r="9" spans="1:8" ht="25.5" customHeight="1">
      <c r="A9" s="1">
        <v>7</v>
      </c>
      <c r="B9" s="8"/>
      <c r="C9" s="1"/>
      <c r="D9" s="1"/>
      <c r="E9" s="1"/>
      <c r="F9" s="7"/>
      <c r="G9" s="7"/>
      <c r="H9" s="1"/>
    </row>
    <row r="10" spans="1:8" ht="25.5" customHeight="1">
      <c r="A10" s="1">
        <v>8</v>
      </c>
      <c r="B10" s="9"/>
      <c r="C10" s="1"/>
      <c r="D10" s="1"/>
      <c r="E10" s="1"/>
      <c r="F10" s="7"/>
      <c r="G10" s="7"/>
      <c r="H10" s="1"/>
    </row>
    <row r="11" spans="1:8" ht="25.5" customHeight="1">
      <c r="A11" s="1">
        <v>21</v>
      </c>
      <c r="B11" s="1" t="s">
        <v>147</v>
      </c>
      <c r="C11" s="1"/>
      <c r="D11" s="1"/>
      <c r="E11" s="1">
        <f>SUM(E3:E10)</f>
        <v>0</v>
      </c>
      <c r="F11" s="1"/>
      <c r="G11" s="7">
        <f>SUM(G3:G10)</f>
        <v>0</v>
      </c>
      <c r="H11" s="1"/>
    </row>
    <row r="13" ht="14.25">
      <c r="A13" t="s">
        <v>148</v>
      </c>
    </row>
    <row r="14" spans="2:7" ht="14.25">
      <c r="B14" t="s">
        <v>70</v>
      </c>
      <c r="G14" t="s">
        <v>71</v>
      </c>
    </row>
  </sheetData>
  <sheetProtection/>
  <mergeCells count="1">
    <mergeCell ref="A1:H1"/>
  </mergeCells>
  <printOptions horizontalCentered="1"/>
  <pageMargins left="0.7480314960629921" right="0.7480314960629921" top="1.220472440944882" bottom="0.984251968503937" header="0.5118110236220472" footer="0.5118110236220472"/>
  <pageSetup orientation="portrait" paperSize="9" r:id="rId1"/>
  <headerFooter alignWithMargins="0">
    <oddHeader>&amp;C&amp;"宋体,加粗"&amp;20校内经营服务网点
电费明细表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M6" sqref="M6"/>
    </sheetView>
  </sheetViews>
  <sheetFormatPr defaultColWidth="9.00390625" defaultRowHeight="14.25"/>
  <cols>
    <col min="1" max="1" width="5.00390625" style="0" customWidth="1"/>
    <col min="2" max="2" width="15.375" style="0" customWidth="1"/>
    <col min="6" max="6" width="8.625" style="0" customWidth="1"/>
    <col min="7" max="7" width="11.375" style="0" customWidth="1"/>
    <col min="8" max="8" width="11.00390625" style="0" customWidth="1"/>
  </cols>
  <sheetData>
    <row r="1" spans="1:8" ht="22.5">
      <c r="A1" s="67" t="s">
        <v>242</v>
      </c>
      <c r="B1" s="68"/>
      <c r="C1" s="68"/>
      <c r="D1" s="68"/>
      <c r="E1" s="68"/>
      <c r="F1" s="68"/>
      <c r="G1" s="68"/>
      <c r="H1" s="68"/>
    </row>
    <row r="2" spans="1:8" ht="30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1" t="s">
        <v>5</v>
      </c>
      <c r="G2" s="1" t="s">
        <v>6</v>
      </c>
      <c r="H2" s="1" t="s">
        <v>7</v>
      </c>
    </row>
    <row r="3" spans="1:8" ht="30" customHeight="1">
      <c r="A3" s="1">
        <v>1</v>
      </c>
      <c r="B3" s="1" t="s">
        <v>23</v>
      </c>
      <c r="C3" s="1">
        <v>2131</v>
      </c>
      <c r="D3" s="1">
        <v>2267</v>
      </c>
      <c r="E3" s="1">
        <f>(D3-C3)*240</f>
        <v>32640</v>
      </c>
      <c r="F3" s="1">
        <v>0.54</v>
      </c>
      <c r="G3" s="1">
        <f aca="true" t="shared" si="0" ref="G3:G8">E3*F3</f>
        <v>17625.600000000002</v>
      </c>
      <c r="H3" s="1" t="s">
        <v>24</v>
      </c>
    </row>
    <row r="4" spans="1:8" ht="30" customHeight="1">
      <c r="A4" s="1">
        <v>2</v>
      </c>
      <c r="B4" s="1" t="s">
        <v>25</v>
      </c>
      <c r="C4" s="1">
        <v>20723</v>
      </c>
      <c r="D4" s="1">
        <v>21236</v>
      </c>
      <c r="E4" s="1">
        <f>D4-C4</f>
        <v>513</v>
      </c>
      <c r="F4" s="1">
        <v>0.54</v>
      </c>
      <c r="G4" s="1">
        <f t="shared" si="0"/>
        <v>277.02000000000004</v>
      </c>
      <c r="H4" s="1"/>
    </row>
    <row r="5" spans="1:8" ht="30" customHeight="1">
      <c r="A5" s="1">
        <v>3</v>
      </c>
      <c r="B5" s="1" t="s">
        <v>26</v>
      </c>
      <c r="C5" s="1">
        <v>18485</v>
      </c>
      <c r="D5" s="1">
        <v>19016</v>
      </c>
      <c r="E5" s="1">
        <f>D5-C5</f>
        <v>531</v>
      </c>
      <c r="F5" s="1">
        <v>0.54</v>
      </c>
      <c r="G5" s="1">
        <f t="shared" si="0"/>
        <v>286.74</v>
      </c>
      <c r="H5" s="1"/>
    </row>
    <row r="6" spans="1:8" ht="30" customHeight="1">
      <c r="A6" s="1">
        <v>4</v>
      </c>
      <c r="B6" s="1" t="s">
        <v>27</v>
      </c>
      <c r="C6" s="1">
        <v>17438</v>
      </c>
      <c r="D6" s="1">
        <v>17895</v>
      </c>
      <c r="E6" s="1">
        <f>D6-C6</f>
        <v>457</v>
      </c>
      <c r="F6" s="1">
        <v>0.54</v>
      </c>
      <c r="G6" s="1">
        <f t="shared" si="0"/>
        <v>246.78000000000003</v>
      </c>
      <c r="H6" s="1"/>
    </row>
    <row r="7" spans="1:8" ht="30" customHeight="1">
      <c r="A7" s="1">
        <v>5</v>
      </c>
      <c r="B7" s="1" t="s">
        <v>28</v>
      </c>
      <c r="C7" s="1">
        <v>14876</v>
      </c>
      <c r="D7" s="1">
        <v>15312</v>
      </c>
      <c r="E7" s="1">
        <f>D7-C7</f>
        <v>436</v>
      </c>
      <c r="F7" s="1">
        <v>0.54</v>
      </c>
      <c r="G7" s="1">
        <f t="shared" si="0"/>
        <v>235.44000000000003</v>
      </c>
      <c r="H7" s="1"/>
    </row>
    <row r="8" spans="1:8" ht="30" customHeight="1">
      <c r="A8" s="1">
        <v>6</v>
      </c>
      <c r="B8" s="1" t="s">
        <v>29</v>
      </c>
      <c r="C8" s="1">
        <v>11189</v>
      </c>
      <c r="D8" s="1">
        <v>11662</v>
      </c>
      <c r="E8" s="1">
        <f>D8-C8</f>
        <v>473</v>
      </c>
      <c r="F8" s="1">
        <v>0.54</v>
      </c>
      <c r="G8" s="1">
        <f t="shared" si="0"/>
        <v>255.42000000000002</v>
      </c>
      <c r="H8" s="1"/>
    </row>
    <row r="9" spans="1:8" ht="30" customHeight="1">
      <c r="A9" s="1">
        <v>7</v>
      </c>
      <c r="B9" s="1" t="s">
        <v>15</v>
      </c>
      <c r="C9" s="1"/>
      <c r="D9" s="1"/>
      <c r="E9" s="1">
        <f>SUM(E3:E8)</f>
        <v>35050</v>
      </c>
      <c r="F9" s="1"/>
      <c r="G9" s="1">
        <f>SUM(G3:G8)</f>
        <v>18927</v>
      </c>
      <c r="H9" s="1"/>
    </row>
    <row r="10" spans="1:8" ht="30" customHeight="1">
      <c r="A10" s="1">
        <v>8</v>
      </c>
      <c r="B10" s="1" t="s">
        <v>30</v>
      </c>
      <c r="C10" s="1">
        <v>592378</v>
      </c>
      <c r="D10" s="1">
        <v>596805</v>
      </c>
      <c r="E10" s="1">
        <f>D10-C10</f>
        <v>4427</v>
      </c>
      <c r="F10" s="1">
        <v>3.19</v>
      </c>
      <c r="G10" s="1">
        <f>E10*F10</f>
        <v>14122.13</v>
      </c>
      <c r="H10" s="1"/>
    </row>
    <row r="11" spans="1:8" ht="30" customHeight="1">
      <c r="A11" s="1">
        <v>9</v>
      </c>
      <c r="B11" s="1" t="s">
        <v>19</v>
      </c>
      <c r="C11" s="1"/>
      <c r="D11" s="1"/>
      <c r="E11" s="1">
        <f>E10</f>
        <v>4427</v>
      </c>
      <c r="F11" s="1"/>
      <c r="G11" s="1">
        <f>G10</f>
        <v>14122.13</v>
      </c>
      <c r="H11" s="1"/>
    </row>
    <row r="12" spans="1:8" ht="30" customHeight="1">
      <c r="A12" s="1">
        <v>10</v>
      </c>
      <c r="B12" s="1"/>
      <c r="C12" s="1"/>
      <c r="D12" s="1"/>
      <c r="E12" s="1"/>
      <c r="F12" s="1"/>
      <c r="G12" s="1"/>
      <c r="H12" s="1"/>
    </row>
    <row r="13" spans="1:8" ht="30" customHeight="1">
      <c r="A13" s="1">
        <v>11</v>
      </c>
      <c r="B13" s="69"/>
      <c r="C13" s="70"/>
      <c r="D13" s="70"/>
      <c r="E13" s="70"/>
      <c r="F13" s="70"/>
      <c r="G13" s="70"/>
      <c r="H13" s="71"/>
    </row>
    <row r="14" spans="1:8" ht="30" customHeight="1">
      <c r="A14" s="1">
        <v>12</v>
      </c>
      <c r="B14" s="1"/>
      <c r="C14" s="1"/>
      <c r="D14" s="1"/>
      <c r="E14" s="1"/>
      <c r="F14" s="1"/>
      <c r="G14" s="1"/>
      <c r="H14" s="1"/>
    </row>
    <row r="15" spans="1:8" ht="30" customHeight="1">
      <c r="A15" s="1">
        <v>13</v>
      </c>
      <c r="B15" s="1"/>
      <c r="C15" s="1"/>
      <c r="D15" s="1"/>
      <c r="E15" s="1"/>
      <c r="F15" s="1"/>
      <c r="G15" s="1"/>
      <c r="H15" s="1"/>
    </row>
    <row r="16" spans="1:8" ht="30" customHeight="1">
      <c r="A16" s="1">
        <v>14</v>
      </c>
      <c r="B16" s="1"/>
      <c r="C16" s="1"/>
      <c r="D16" s="1"/>
      <c r="E16" s="1"/>
      <c r="F16" s="1"/>
      <c r="G16" s="1"/>
      <c r="H16" s="1"/>
    </row>
    <row r="17" spans="1:8" ht="30" customHeight="1">
      <c r="A17" s="1">
        <v>15</v>
      </c>
      <c r="B17" s="1"/>
      <c r="C17" s="1"/>
      <c r="D17" s="1"/>
      <c r="E17" s="1"/>
      <c r="F17" s="1"/>
      <c r="G17" s="1"/>
      <c r="H17" s="1"/>
    </row>
    <row r="18" spans="1:8" ht="30" customHeight="1">
      <c r="A18" s="1">
        <v>16</v>
      </c>
      <c r="B18" s="1"/>
      <c r="C18" s="1"/>
      <c r="D18" s="1"/>
      <c r="E18" s="1"/>
      <c r="F18" s="1"/>
      <c r="G18" s="1"/>
      <c r="H18" s="1"/>
    </row>
    <row r="19" spans="1:8" ht="30" customHeight="1">
      <c r="A19" s="3">
        <v>17</v>
      </c>
      <c r="B19" s="3"/>
      <c r="C19" s="2"/>
      <c r="D19" s="2"/>
      <c r="E19" s="1"/>
      <c r="F19" s="1"/>
      <c r="G19" s="1"/>
      <c r="H19" s="2"/>
    </row>
    <row r="20" spans="1:8" ht="30" customHeight="1">
      <c r="A20" s="3">
        <v>18</v>
      </c>
      <c r="B20" s="3"/>
      <c r="C20" s="1"/>
      <c r="D20" s="1"/>
      <c r="E20" s="1"/>
      <c r="F20" s="1"/>
      <c r="G20" s="1"/>
      <c r="H20" s="2"/>
    </row>
    <row r="21" spans="1:8" ht="30" customHeight="1">
      <c r="A21" s="3">
        <v>19</v>
      </c>
      <c r="B21" s="3" t="s">
        <v>31</v>
      </c>
      <c r="C21" s="2"/>
      <c r="D21" s="2"/>
      <c r="E21" s="1"/>
      <c r="F21" s="2"/>
      <c r="G21" s="1">
        <f>G9+G11</f>
        <v>33049.13</v>
      </c>
      <c r="H21" s="2"/>
    </row>
    <row r="22" spans="3:8" ht="14.25">
      <c r="C22" s="5"/>
      <c r="D22" s="5"/>
      <c r="E22" s="5"/>
      <c r="F22" s="5"/>
      <c r="G22" s="5"/>
      <c r="H22" s="5"/>
    </row>
    <row r="23" spans="2:7" ht="14.25">
      <c r="B23" s="6" t="s">
        <v>21</v>
      </c>
      <c r="G23" t="s">
        <v>22</v>
      </c>
    </row>
    <row r="24" ht="14.25">
      <c r="B24" s="6"/>
    </row>
  </sheetData>
  <sheetProtection/>
  <mergeCells count="2">
    <mergeCell ref="A1:H1"/>
    <mergeCell ref="B13:H13"/>
  </mergeCells>
  <printOptions horizontalCentered="1"/>
  <pageMargins left="0.75" right="0.75" top="1.42" bottom="0.98" header="0.51" footer="0.51"/>
  <pageSetup orientation="portrait" paperSize="9" r:id="rId1"/>
  <headerFooter alignWithMargins="0">
    <oddHeader>&amp;C&amp;"宋体,加粗"&amp;20南京审计大学租点
月水电费明细表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M7" sqref="M7"/>
    </sheetView>
  </sheetViews>
  <sheetFormatPr defaultColWidth="9.00390625" defaultRowHeight="14.25"/>
  <cols>
    <col min="1" max="1" width="5.00390625" style="0" customWidth="1"/>
    <col min="2" max="2" width="15.375" style="0" customWidth="1"/>
    <col min="6" max="6" width="8.625" style="0" customWidth="1"/>
    <col min="7" max="7" width="11.375" style="0" customWidth="1"/>
    <col min="8" max="8" width="11.00390625" style="0" customWidth="1"/>
  </cols>
  <sheetData>
    <row r="1" spans="1:8" ht="22.5">
      <c r="A1" s="67" t="s">
        <v>243</v>
      </c>
      <c r="B1" s="68"/>
      <c r="C1" s="68"/>
      <c r="D1" s="68"/>
      <c r="E1" s="68"/>
      <c r="F1" s="68"/>
      <c r="G1" s="68"/>
      <c r="H1" s="68"/>
    </row>
    <row r="2" spans="1:8" ht="30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1" t="s">
        <v>5</v>
      </c>
      <c r="G2" s="1" t="s">
        <v>6</v>
      </c>
      <c r="H2" s="1" t="s">
        <v>7</v>
      </c>
    </row>
    <row r="3" spans="1:8" ht="30" customHeight="1">
      <c r="A3" s="1">
        <v>1</v>
      </c>
      <c r="B3" s="1" t="s">
        <v>32</v>
      </c>
      <c r="C3" s="1">
        <v>2276</v>
      </c>
      <c r="D3" s="1">
        <v>2557</v>
      </c>
      <c r="E3" s="1">
        <f>(D3-C3)*80</f>
        <v>22480</v>
      </c>
      <c r="F3" s="1">
        <v>0.54</v>
      </c>
      <c r="G3" s="1">
        <f>E3*F3</f>
        <v>12139.2</v>
      </c>
      <c r="H3" s="1" t="s">
        <v>33</v>
      </c>
    </row>
    <row r="4" spans="1:8" ht="30" customHeight="1">
      <c r="A4" s="1">
        <v>2</v>
      </c>
      <c r="B4" s="1" t="s">
        <v>34</v>
      </c>
      <c r="C4" s="1">
        <v>2254</v>
      </c>
      <c r="D4" s="1">
        <v>2530</v>
      </c>
      <c r="E4" s="1">
        <f>(D4-C4)*80</f>
        <v>22080</v>
      </c>
      <c r="F4" s="1">
        <v>0.54</v>
      </c>
      <c r="G4" s="1">
        <f>E4*F4</f>
        <v>11923.2</v>
      </c>
      <c r="H4" s="1" t="s">
        <v>33</v>
      </c>
    </row>
    <row r="5" spans="1:8" ht="30" customHeight="1">
      <c r="A5" s="1">
        <v>3</v>
      </c>
      <c r="B5" s="1" t="s">
        <v>35</v>
      </c>
      <c r="C5" s="1">
        <v>1882</v>
      </c>
      <c r="D5" s="1">
        <v>2116</v>
      </c>
      <c r="E5" s="1">
        <f>(D5-C5)*80</f>
        <v>18720</v>
      </c>
      <c r="F5" s="1">
        <v>0.54</v>
      </c>
      <c r="G5" s="1">
        <f>E5*F5</f>
        <v>10108.800000000001</v>
      </c>
      <c r="H5" s="1" t="s">
        <v>33</v>
      </c>
    </row>
    <row r="6" spans="1:8" ht="30" customHeight="1">
      <c r="A6" s="1">
        <v>4</v>
      </c>
      <c r="B6" s="1" t="s">
        <v>36</v>
      </c>
      <c r="C6" s="1">
        <v>2257</v>
      </c>
      <c r="D6" s="1">
        <v>2523</v>
      </c>
      <c r="E6" s="1">
        <f>(D6-C6)*80</f>
        <v>21280</v>
      </c>
      <c r="F6" s="1">
        <v>0.54</v>
      </c>
      <c r="G6" s="1">
        <f>E6*F6</f>
        <v>11491.2</v>
      </c>
      <c r="H6" s="1" t="s">
        <v>33</v>
      </c>
    </row>
    <row r="7" spans="1:8" ht="30" customHeight="1">
      <c r="A7" s="1">
        <v>6</v>
      </c>
      <c r="B7" s="1" t="s">
        <v>15</v>
      </c>
      <c r="C7" s="1"/>
      <c r="D7" s="1"/>
      <c r="E7" s="1">
        <f>SUM(E3:E6)</f>
        <v>84560</v>
      </c>
      <c r="F7" s="1"/>
      <c r="G7" s="1">
        <f>SUM(G3:G6)</f>
        <v>45662.40000000001</v>
      </c>
      <c r="H7" s="1"/>
    </row>
    <row r="8" spans="1:8" ht="30" customHeight="1">
      <c r="A8" s="1"/>
      <c r="B8" s="29"/>
      <c r="C8" s="42"/>
      <c r="D8" s="42"/>
      <c r="E8" s="42"/>
      <c r="F8" s="42"/>
      <c r="G8" s="42"/>
      <c r="H8" s="30"/>
    </row>
    <row r="9" spans="1:8" ht="30" customHeight="1">
      <c r="A9" s="1">
        <v>7</v>
      </c>
      <c r="B9" s="1" t="s">
        <v>37</v>
      </c>
      <c r="C9" s="1">
        <v>15623</v>
      </c>
      <c r="D9" s="1">
        <v>16544</v>
      </c>
      <c r="E9" s="1">
        <f>D9-C9</f>
        <v>921</v>
      </c>
      <c r="F9" s="1">
        <v>3.19</v>
      </c>
      <c r="G9" s="1">
        <f>E9*F9</f>
        <v>2937.99</v>
      </c>
      <c r="H9" s="1"/>
    </row>
    <row r="10" spans="1:8" ht="30" customHeight="1">
      <c r="A10" s="1">
        <v>8</v>
      </c>
      <c r="B10" s="1" t="s">
        <v>38</v>
      </c>
      <c r="C10" s="1">
        <v>17256</v>
      </c>
      <c r="D10" s="1">
        <v>18200</v>
      </c>
      <c r="E10" s="1">
        <f>D10-C10</f>
        <v>944</v>
      </c>
      <c r="F10" s="1">
        <v>3.19</v>
      </c>
      <c r="G10" s="1">
        <f>E10*F10</f>
        <v>3011.36</v>
      </c>
      <c r="H10" s="1"/>
    </row>
    <row r="11" spans="1:8" ht="30" customHeight="1">
      <c r="A11" s="1">
        <v>9</v>
      </c>
      <c r="B11" s="1" t="s">
        <v>39</v>
      </c>
      <c r="C11" s="1">
        <v>10557</v>
      </c>
      <c r="D11" s="1">
        <v>11361</v>
      </c>
      <c r="E11" s="1">
        <f>D11-C11</f>
        <v>804</v>
      </c>
      <c r="F11" s="1">
        <v>3.19</v>
      </c>
      <c r="G11" s="1">
        <f>E11*F11</f>
        <v>2564.7599999999998</v>
      </c>
      <c r="H11" s="1"/>
    </row>
    <row r="12" spans="1:8" ht="30" customHeight="1">
      <c r="A12" s="1">
        <v>10</v>
      </c>
      <c r="B12" s="1" t="s">
        <v>40</v>
      </c>
      <c r="C12" s="1">
        <v>15896</v>
      </c>
      <c r="D12" s="1">
        <v>16811</v>
      </c>
      <c r="E12" s="1">
        <f>D12-C12</f>
        <v>915</v>
      </c>
      <c r="F12" s="1">
        <v>3.19</v>
      </c>
      <c r="G12" s="1">
        <f>E12*F12</f>
        <v>2918.85</v>
      </c>
      <c r="H12" s="1"/>
    </row>
    <row r="13" spans="1:8" ht="30" customHeight="1">
      <c r="A13" s="1">
        <v>11</v>
      </c>
      <c r="B13" s="1" t="s">
        <v>19</v>
      </c>
      <c r="C13" s="1"/>
      <c r="D13" s="1"/>
      <c r="E13" s="1">
        <f>SUM(E9:E12)</f>
        <v>3584</v>
      </c>
      <c r="F13" s="1"/>
      <c r="G13" s="1">
        <f>SUM(G9:G12)</f>
        <v>11432.960000000001</v>
      </c>
      <c r="H13" s="1"/>
    </row>
    <row r="14" spans="1:8" ht="30" customHeight="1">
      <c r="A14" s="1">
        <v>12</v>
      </c>
      <c r="B14" s="1"/>
      <c r="C14" s="1"/>
      <c r="D14" s="1"/>
      <c r="E14" s="1"/>
      <c r="F14" s="1"/>
      <c r="G14" s="1"/>
      <c r="H14" s="1"/>
    </row>
    <row r="15" spans="1:8" ht="30" customHeight="1">
      <c r="A15" s="3">
        <v>19</v>
      </c>
      <c r="B15" s="3" t="s">
        <v>31</v>
      </c>
      <c r="C15" s="2"/>
      <c r="D15" s="2"/>
      <c r="E15" s="1"/>
      <c r="F15" s="2"/>
      <c r="G15" s="1">
        <f>G7+G13</f>
        <v>57095.36000000001</v>
      </c>
      <c r="H15" s="2"/>
    </row>
    <row r="16" spans="3:8" ht="14.25">
      <c r="C16" s="5"/>
      <c r="D16" s="5"/>
      <c r="E16" s="5"/>
      <c r="F16" s="5"/>
      <c r="G16" s="5"/>
      <c r="H16" s="5"/>
    </row>
    <row r="17" spans="2:7" ht="14.25">
      <c r="B17" s="6" t="s">
        <v>21</v>
      </c>
      <c r="G17" t="s">
        <v>22</v>
      </c>
    </row>
    <row r="18" ht="14.25">
      <c r="B18" s="6"/>
    </row>
  </sheetData>
  <sheetProtection/>
  <mergeCells count="1">
    <mergeCell ref="A1:H1"/>
  </mergeCells>
  <printOptions horizontalCentered="1"/>
  <pageMargins left="0.75" right="0.75" top="1.42" bottom="0.98" header="0.51" footer="0.51"/>
  <pageSetup orientation="portrait" paperSize="9" r:id="rId1"/>
  <headerFooter alignWithMargins="0">
    <oddHeader>&amp;C&amp;"宋体,加粗"&amp;20南京审计大学租点
月水电费明细表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N9" sqref="N9"/>
    </sheetView>
  </sheetViews>
  <sheetFormatPr defaultColWidth="9.00390625" defaultRowHeight="14.25"/>
  <cols>
    <col min="1" max="1" width="5.00390625" style="0" customWidth="1"/>
    <col min="2" max="2" width="15.375" style="0" customWidth="1"/>
    <col min="6" max="6" width="8.625" style="0" customWidth="1"/>
    <col min="7" max="7" width="11.375" style="0" customWidth="1"/>
    <col min="8" max="8" width="11.00390625" style="0" customWidth="1"/>
  </cols>
  <sheetData>
    <row r="1" spans="1:8" ht="22.5">
      <c r="A1" s="67" t="s">
        <v>244</v>
      </c>
      <c r="B1" s="68"/>
      <c r="C1" s="68"/>
      <c r="D1" s="68"/>
      <c r="E1" s="68"/>
      <c r="F1" s="68"/>
      <c r="G1" s="68"/>
      <c r="H1" s="68"/>
    </row>
    <row r="2" spans="1:8" ht="30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1" t="s">
        <v>5</v>
      </c>
      <c r="G2" s="1" t="s">
        <v>6</v>
      </c>
      <c r="H2" s="1" t="s">
        <v>7</v>
      </c>
    </row>
    <row r="3" spans="1:8" ht="30" customHeight="1">
      <c r="A3" s="1">
        <v>1</v>
      </c>
      <c r="B3" s="1" t="s">
        <v>32</v>
      </c>
      <c r="C3" s="1">
        <v>1203</v>
      </c>
      <c r="D3" s="1">
        <v>1617</v>
      </c>
      <c r="E3" s="1">
        <f>(D3-C3)*40</f>
        <v>16560</v>
      </c>
      <c r="F3" s="1">
        <v>0.54</v>
      </c>
      <c r="G3" s="1">
        <f>E3*F3</f>
        <v>8942.400000000001</v>
      </c>
      <c r="H3" s="1" t="s">
        <v>174</v>
      </c>
    </row>
    <row r="4" spans="1:8" ht="30" customHeight="1">
      <c r="A4" s="1">
        <v>2</v>
      </c>
      <c r="B4" s="1" t="s">
        <v>34</v>
      </c>
      <c r="C4" s="1">
        <v>1169</v>
      </c>
      <c r="D4" s="1">
        <v>1574</v>
      </c>
      <c r="E4" s="1">
        <f>(D4-C4)*40</f>
        <v>16200</v>
      </c>
      <c r="F4" s="1">
        <v>0.54</v>
      </c>
      <c r="G4" s="1">
        <f>E4*F4</f>
        <v>8748</v>
      </c>
      <c r="H4" s="1" t="s">
        <v>174</v>
      </c>
    </row>
    <row r="5" spans="1:8" ht="30" customHeight="1">
      <c r="A5" s="1">
        <v>3</v>
      </c>
      <c r="B5" s="1" t="s">
        <v>35</v>
      </c>
      <c r="C5" s="1">
        <v>1151</v>
      </c>
      <c r="D5" s="1">
        <v>1536</v>
      </c>
      <c r="E5" s="1">
        <f>(D5-C5)*40</f>
        <v>15400</v>
      </c>
      <c r="F5" s="1">
        <v>0.54</v>
      </c>
      <c r="G5" s="1">
        <f>E5*F5</f>
        <v>8316</v>
      </c>
      <c r="H5" s="1" t="s">
        <v>174</v>
      </c>
    </row>
    <row r="6" spans="1:8" ht="30" customHeight="1">
      <c r="A6" s="1">
        <v>4</v>
      </c>
      <c r="B6" s="1"/>
      <c r="C6" s="1"/>
      <c r="D6" s="1"/>
      <c r="E6" s="1"/>
      <c r="F6" s="1"/>
      <c r="G6" s="1"/>
      <c r="H6" s="1"/>
    </row>
    <row r="7" spans="1:8" ht="30" customHeight="1">
      <c r="A7" s="1">
        <v>6</v>
      </c>
      <c r="B7" s="1" t="s">
        <v>15</v>
      </c>
      <c r="C7" s="1"/>
      <c r="D7" s="1"/>
      <c r="E7" s="1">
        <f>SUM(E3:E6)</f>
        <v>48160</v>
      </c>
      <c r="F7" s="1"/>
      <c r="G7" s="1">
        <f>SUM(G3:G6)</f>
        <v>26006.4</v>
      </c>
      <c r="H7" s="1"/>
    </row>
    <row r="8" spans="1:8" ht="30" customHeight="1">
      <c r="A8" s="1"/>
      <c r="B8" s="29"/>
      <c r="C8" s="42"/>
      <c r="D8" s="42"/>
      <c r="E8" s="42"/>
      <c r="F8" s="42"/>
      <c r="G8" s="42"/>
      <c r="H8" s="30"/>
    </row>
    <row r="9" spans="1:8" ht="30" customHeight="1">
      <c r="A9" s="1">
        <v>7</v>
      </c>
      <c r="B9" s="1" t="s">
        <v>37</v>
      </c>
      <c r="C9" s="1">
        <v>2675</v>
      </c>
      <c r="D9" s="1">
        <v>3262</v>
      </c>
      <c r="E9" s="1">
        <f>D9-C9</f>
        <v>587</v>
      </c>
      <c r="F9" s="1">
        <v>3.19</v>
      </c>
      <c r="G9" s="1">
        <f>E9*F9</f>
        <v>1872.53</v>
      </c>
      <c r="H9" s="1"/>
    </row>
    <row r="10" spans="1:8" ht="30" customHeight="1">
      <c r="A10" s="1">
        <v>8</v>
      </c>
      <c r="B10" s="1" t="s">
        <v>38</v>
      </c>
      <c r="C10" s="1">
        <v>2452</v>
      </c>
      <c r="D10" s="1">
        <v>3006</v>
      </c>
      <c r="E10" s="1">
        <f>D10-C10</f>
        <v>554</v>
      </c>
      <c r="F10" s="1">
        <v>3.19</v>
      </c>
      <c r="G10" s="1">
        <f>E10*F10</f>
        <v>1767.26</v>
      </c>
      <c r="H10" s="1"/>
    </row>
    <row r="11" spans="1:8" ht="30" customHeight="1">
      <c r="A11" s="1">
        <v>9</v>
      </c>
      <c r="B11" s="1" t="s">
        <v>39</v>
      </c>
      <c r="C11" s="1">
        <v>2253</v>
      </c>
      <c r="D11" s="1">
        <v>2795</v>
      </c>
      <c r="E11" s="1">
        <f>D11-C11</f>
        <v>542</v>
      </c>
      <c r="F11" s="1">
        <v>3.19</v>
      </c>
      <c r="G11" s="1">
        <f>E11*F11</f>
        <v>1728.98</v>
      </c>
      <c r="H11" s="1"/>
    </row>
    <row r="12" spans="1:8" ht="30" customHeight="1">
      <c r="A12" s="1">
        <v>10</v>
      </c>
      <c r="B12" s="1"/>
      <c r="C12" s="1"/>
      <c r="D12" s="1"/>
      <c r="E12" s="1"/>
      <c r="F12" s="1"/>
      <c r="G12" s="1"/>
      <c r="H12" s="1"/>
    </row>
    <row r="13" spans="1:8" ht="30" customHeight="1">
      <c r="A13" s="1">
        <v>11</v>
      </c>
      <c r="B13" s="1" t="s">
        <v>19</v>
      </c>
      <c r="C13" s="1"/>
      <c r="D13" s="1"/>
      <c r="E13" s="1">
        <f>SUM(E9:E12)</f>
        <v>1683</v>
      </c>
      <c r="F13" s="1"/>
      <c r="G13" s="1">
        <f>SUM(G9:G12)</f>
        <v>5368.77</v>
      </c>
      <c r="H13" s="1"/>
    </row>
    <row r="14" spans="1:8" ht="30" customHeight="1">
      <c r="A14" s="1">
        <v>12</v>
      </c>
      <c r="B14" s="1"/>
      <c r="C14" s="1"/>
      <c r="D14" s="1"/>
      <c r="E14" s="1"/>
      <c r="F14" s="1"/>
      <c r="G14" s="1"/>
      <c r="H14" s="1"/>
    </row>
    <row r="15" spans="1:8" ht="30" customHeight="1">
      <c r="A15" s="3">
        <v>19</v>
      </c>
      <c r="B15" s="3" t="s">
        <v>31</v>
      </c>
      <c r="C15" s="2"/>
      <c r="D15" s="2"/>
      <c r="E15" s="1"/>
      <c r="F15" s="2"/>
      <c r="G15" s="1">
        <f>G7+G13</f>
        <v>31375.170000000002</v>
      </c>
      <c r="H15" s="2"/>
    </row>
    <row r="16" spans="3:8" ht="14.25">
      <c r="C16" s="5"/>
      <c r="D16" s="5"/>
      <c r="E16" s="5"/>
      <c r="F16" s="5"/>
      <c r="G16" s="5"/>
      <c r="H16" s="5"/>
    </row>
    <row r="17" spans="2:7" ht="14.25">
      <c r="B17" s="6" t="s">
        <v>21</v>
      </c>
      <c r="G17" t="s">
        <v>22</v>
      </c>
    </row>
    <row r="18" ht="14.25">
      <c r="B18" s="6"/>
    </row>
  </sheetData>
  <sheetProtection/>
  <mergeCells count="1">
    <mergeCell ref="A1:H1"/>
  </mergeCells>
  <printOptions horizontalCentered="1"/>
  <pageMargins left="0.75" right="0.75" top="1.42" bottom="0.98" header="0.51" footer="0.51"/>
  <pageSetup orientation="portrait" paperSize="9" r:id="rId1"/>
  <headerFooter alignWithMargins="0">
    <oddHeader>&amp;C&amp;"宋体,加粗"&amp;20南京审计大学租点
月水电费明细表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3">
      <selection activeCell="M8" sqref="M8"/>
    </sheetView>
  </sheetViews>
  <sheetFormatPr defaultColWidth="9.00390625" defaultRowHeight="14.25"/>
  <cols>
    <col min="1" max="1" width="5.875" style="0" customWidth="1"/>
    <col min="2" max="2" width="8.625" style="0" customWidth="1"/>
    <col min="3" max="4" width="8.125" style="0" customWidth="1"/>
    <col min="5" max="5" width="10.25390625" style="0" customWidth="1"/>
    <col min="6" max="6" width="9.50390625" style="0" bestFit="1" customWidth="1"/>
    <col min="7" max="8" width="9.75390625" style="0" customWidth="1"/>
    <col min="9" max="9" width="11.25390625" style="0" customWidth="1"/>
    <col min="10" max="10" width="10.50390625" style="0" customWidth="1"/>
  </cols>
  <sheetData>
    <row r="1" spans="1:10" ht="18" customHeight="1">
      <c r="A1" s="72"/>
      <c r="B1" s="72"/>
      <c r="C1" s="72"/>
      <c r="D1" s="72"/>
      <c r="E1" s="72"/>
      <c r="F1" s="72"/>
      <c r="G1" s="72"/>
      <c r="H1" s="72"/>
      <c r="I1" s="72"/>
      <c r="J1" s="72"/>
    </row>
    <row r="2" spans="1:10" ht="20.25">
      <c r="A2" s="73" t="s">
        <v>224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14.25">
      <c r="A3" s="74" t="s">
        <v>0</v>
      </c>
      <c r="B3" s="74" t="s">
        <v>41</v>
      </c>
      <c r="C3" s="74" t="s">
        <v>42</v>
      </c>
      <c r="D3" s="74" t="s">
        <v>43</v>
      </c>
      <c r="E3" s="74" t="s">
        <v>44</v>
      </c>
      <c r="F3" s="74"/>
      <c r="G3" s="74" t="s">
        <v>45</v>
      </c>
      <c r="H3" s="82" t="s">
        <v>46</v>
      </c>
      <c r="I3" s="85" t="s">
        <v>47</v>
      </c>
      <c r="J3" s="82" t="s">
        <v>7</v>
      </c>
    </row>
    <row r="4" spans="1:10" ht="18" customHeight="1">
      <c r="A4" s="74"/>
      <c r="B4" s="74"/>
      <c r="C4" s="74"/>
      <c r="D4" s="74"/>
      <c r="E4" s="15" t="s">
        <v>48</v>
      </c>
      <c r="F4" s="15" t="s">
        <v>49</v>
      </c>
      <c r="G4" s="74"/>
      <c r="H4" s="83"/>
      <c r="I4" s="86"/>
      <c r="J4" s="83"/>
    </row>
    <row r="5" spans="1:10" ht="27.75" customHeight="1">
      <c r="A5" s="15">
        <v>1</v>
      </c>
      <c r="B5" s="15" t="s">
        <v>50</v>
      </c>
      <c r="C5" s="15"/>
      <c r="D5" s="15"/>
      <c r="E5" s="15">
        <v>265174</v>
      </c>
      <c r="F5" s="15">
        <v>267671</v>
      </c>
      <c r="G5" s="36">
        <f aca="true" t="shared" si="0" ref="G5:G12">F5-E5</f>
        <v>2497</v>
      </c>
      <c r="H5" s="36">
        <v>0.54</v>
      </c>
      <c r="I5" s="36">
        <f>G5*H5</f>
        <v>1348.38</v>
      </c>
      <c r="J5" s="15"/>
    </row>
    <row r="6" spans="1:10" ht="26.25" customHeight="1">
      <c r="A6" s="15">
        <v>2</v>
      </c>
      <c r="B6" s="15" t="s">
        <v>51</v>
      </c>
      <c r="C6" s="15"/>
      <c r="D6" s="15"/>
      <c r="E6" s="15">
        <v>63305</v>
      </c>
      <c r="F6" s="15">
        <v>64497</v>
      </c>
      <c r="G6" s="36">
        <f t="shared" si="0"/>
        <v>1192</v>
      </c>
      <c r="H6" s="36">
        <v>0.54</v>
      </c>
      <c r="I6" s="36">
        <f aca="true" t="shared" si="1" ref="I6:I26">G6*H6</f>
        <v>643.6800000000001</v>
      </c>
      <c r="J6" s="15"/>
    </row>
    <row r="7" spans="1:10" ht="27.75" customHeight="1">
      <c r="A7" s="77">
        <v>3</v>
      </c>
      <c r="B7" s="77" t="s">
        <v>52</v>
      </c>
      <c r="C7" s="1">
        <v>2226</v>
      </c>
      <c r="D7" s="1" t="s">
        <v>53</v>
      </c>
      <c r="E7" s="1">
        <v>16637</v>
      </c>
      <c r="F7" s="1">
        <v>16907</v>
      </c>
      <c r="G7" s="36">
        <f>(F7-E7)*40</f>
        <v>10800</v>
      </c>
      <c r="H7" s="36">
        <v>0.54</v>
      </c>
      <c r="I7" s="36">
        <f t="shared" si="1"/>
        <v>5832</v>
      </c>
      <c r="J7" s="15" t="s">
        <v>54</v>
      </c>
    </row>
    <row r="8" spans="1:10" ht="27.75" customHeight="1">
      <c r="A8" s="78"/>
      <c r="B8" s="78"/>
      <c r="C8" s="1">
        <v>2901</v>
      </c>
      <c r="D8" s="1"/>
      <c r="E8" s="1">
        <v>403784</v>
      </c>
      <c r="F8" s="1">
        <v>403784</v>
      </c>
      <c r="G8" s="36">
        <f t="shared" si="0"/>
        <v>0</v>
      </c>
      <c r="H8" s="36">
        <v>0.54</v>
      </c>
      <c r="I8" s="36">
        <f t="shared" si="1"/>
        <v>0</v>
      </c>
      <c r="J8" s="15"/>
    </row>
    <row r="9" spans="1:10" ht="28.5" customHeight="1">
      <c r="A9" s="78"/>
      <c r="B9" s="78"/>
      <c r="C9" s="1">
        <v>2854</v>
      </c>
      <c r="D9" s="1"/>
      <c r="E9" s="1">
        <v>83853</v>
      </c>
      <c r="F9" s="1">
        <v>84351</v>
      </c>
      <c r="G9" s="36">
        <f t="shared" si="0"/>
        <v>498</v>
      </c>
      <c r="H9" s="36">
        <v>0.54</v>
      </c>
      <c r="I9" s="36">
        <f t="shared" si="1"/>
        <v>268.92</v>
      </c>
      <c r="J9" s="15"/>
    </row>
    <row r="10" spans="1:10" ht="27" customHeight="1">
      <c r="A10" s="78"/>
      <c r="B10" s="78"/>
      <c r="C10" s="1">
        <v>1523</v>
      </c>
      <c r="D10" s="1"/>
      <c r="E10" s="1">
        <v>191155</v>
      </c>
      <c r="F10" s="1">
        <v>194665</v>
      </c>
      <c r="G10" s="36">
        <f t="shared" si="0"/>
        <v>3510</v>
      </c>
      <c r="H10" s="36">
        <v>0.54</v>
      </c>
      <c r="I10" s="36">
        <f t="shared" si="1"/>
        <v>1895.4</v>
      </c>
      <c r="J10" s="15"/>
    </row>
    <row r="11" spans="1:10" ht="27" customHeight="1">
      <c r="A11" s="78"/>
      <c r="B11" s="79"/>
      <c r="C11" s="1">
        <v>1011</v>
      </c>
      <c r="D11" s="1"/>
      <c r="E11" s="1">
        <v>438135</v>
      </c>
      <c r="F11" s="1">
        <v>438135</v>
      </c>
      <c r="G11" s="36">
        <f t="shared" si="0"/>
        <v>0</v>
      </c>
      <c r="H11" s="36">
        <v>0.54</v>
      </c>
      <c r="I11" s="36">
        <f t="shared" si="1"/>
        <v>0</v>
      </c>
      <c r="J11" s="15"/>
    </row>
    <row r="12" spans="1:10" ht="27" customHeight="1">
      <c r="A12" s="78"/>
      <c r="B12" s="17"/>
      <c r="C12" s="1"/>
      <c r="D12" s="1"/>
      <c r="E12" s="1">
        <v>10990</v>
      </c>
      <c r="F12" s="1">
        <v>11314</v>
      </c>
      <c r="G12" s="36">
        <f t="shared" si="0"/>
        <v>324</v>
      </c>
      <c r="H12" s="36">
        <v>0.54</v>
      </c>
      <c r="I12" s="36">
        <f t="shared" si="1"/>
        <v>174.96</v>
      </c>
      <c r="J12" s="15"/>
    </row>
    <row r="13" spans="1:10" ht="27" customHeight="1">
      <c r="A13" s="79"/>
      <c r="B13" s="17" t="s">
        <v>55</v>
      </c>
      <c r="C13" s="1"/>
      <c r="D13" s="1"/>
      <c r="E13" s="1"/>
      <c r="F13" s="1"/>
      <c r="G13" s="36">
        <f>SUM(G7:G12)</f>
        <v>15132</v>
      </c>
      <c r="H13" s="36">
        <v>0.54</v>
      </c>
      <c r="I13" s="36">
        <f>SUM(I7:I12)</f>
        <v>8171.28</v>
      </c>
      <c r="J13" s="15"/>
    </row>
    <row r="14" spans="1:10" ht="27" customHeight="1">
      <c r="A14" s="1">
        <v>4</v>
      </c>
      <c r="B14" s="1" t="s">
        <v>56</v>
      </c>
      <c r="C14" s="1"/>
      <c r="D14" s="1" t="s">
        <v>57</v>
      </c>
      <c r="E14" s="1">
        <v>5626</v>
      </c>
      <c r="F14" s="1">
        <v>5780</v>
      </c>
      <c r="G14" s="36">
        <f>(F14-E14)*20</f>
        <v>3080</v>
      </c>
      <c r="H14" s="36">
        <v>0.54</v>
      </c>
      <c r="I14" s="36">
        <f>G14*H14</f>
        <v>1663.2</v>
      </c>
      <c r="J14" s="15" t="s">
        <v>58</v>
      </c>
    </row>
    <row r="15" spans="1:10" ht="28.5" customHeight="1">
      <c r="A15" s="1">
        <v>5</v>
      </c>
      <c r="B15" s="1" t="s">
        <v>59</v>
      </c>
      <c r="C15" s="1">
        <v>3888</v>
      </c>
      <c r="D15" s="37" t="s">
        <v>60</v>
      </c>
      <c r="E15" s="1">
        <v>4018</v>
      </c>
      <c r="F15" s="1">
        <v>4067</v>
      </c>
      <c r="G15" s="36">
        <f>(F15-E15)*40</f>
        <v>1960</v>
      </c>
      <c r="H15" s="36">
        <v>0.54</v>
      </c>
      <c r="I15" s="36">
        <f t="shared" si="1"/>
        <v>1058.4</v>
      </c>
      <c r="J15" s="15" t="s">
        <v>61</v>
      </c>
    </row>
    <row r="16" spans="1:10" ht="28.5" customHeight="1">
      <c r="A16" s="77">
        <v>6</v>
      </c>
      <c r="B16" s="80" t="s">
        <v>62</v>
      </c>
      <c r="C16" s="1">
        <v>3346</v>
      </c>
      <c r="D16" s="1"/>
      <c r="E16" s="1">
        <v>181311</v>
      </c>
      <c r="F16" s="1">
        <v>184862</v>
      </c>
      <c r="G16" s="36">
        <f>F16-E16</f>
        <v>3551</v>
      </c>
      <c r="H16" s="36">
        <v>0.54</v>
      </c>
      <c r="I16" s="36">
        <f t="shared" si="1"/>
        <v>1917.5400000000002</v>
      </c>
      <c r="J16" s="15"/>
    </row>
    <row r="17" spans="1:10" ht="28.5" customHeight="1">
      <c r="A17" s="78"/>
      <c r="B17" s="80"/>
      <c r="C17" s="1">
        <v>3248</v>
      </c>
      <c r="D17" s="1" t="s">
        <v>53</v>
      </c>
      <c r="E17" s="1">
        <v>5922</v>
      </c>
      <c r="F17" s="1">
        <v>5998</v>
      </c>
      <c r="G17" s="36">
        <f>(F17-E17)*40</f>
        <v>3040</v>
      </c>
      <c r="H17" s="36">
        <v>0.54</v>
      </c>
      <c r="I17" s="36">
        <f t="shared" si="1"/>
        <v>1641.6000000000001</v>
      </c>
      <c r="J17" s="15"/>
    </row>
    <row r="18" spans="1:10" ht="30.75" customHeight="1">
      <c r="A18" s="78"/>
      <c r="B18" s="80"/>
      <c r="C18" s="1">
        <v>2884</v>
      </c>
      <c r="D18" s="1"/>
      <c r="E18" s="1">
        <v>76256</v>
      </c>
      <c r="F18" s="1">
        <v>76743</v>
      </c>
      <c r="G18" s="36">
        <f>F18-E18</f>
        <v>487</v>
      </c>
      <c r="H18" s="36">
        <v>0.54</v>
      </c>
      <c r="I18" s="36">
        <f t="shared" si="1"/>
        <v>262.98</v>
      </c>
      <c r="J18" s="15"/>
    </row>
    <row r="19" spans="1:10" ht="27.75" customHeight="1">
      <c r="A19" s="78"/>
      <c r="B19" s="80"/>
      <c r="C19" s="1">
        <v>3236</v>
      </c>
      <c r="D19" s="1"/>
      <c r="E19" s="1">
        <v>88728</v>
      </c>
      <c r="F19" s="1">
        <v>88805</v>
      </c>
      <c r="G19" s="36">
        <f>F19-E19</f>
        <v>77</v>
      </c>
      <c r="H19" s="36">
        <v>0.54</v>
      </c>
      <c r="I19" s="36">
        <f t="shared" si="1"/>
        <v>41.580000000000005</v>
      </c>
      <c r="J19" s="15"/>
    </row>
    <row r="20" spans="1:10" ht="27.75" customHeight="1">
      <c r="A20" s="78"/>
      <c r="B20" s="80"/>
      <c r="C20" s="1">
        <v>5494</v>
      </c>
      <c r="D20" s="9" t="s">
        <v>63</v>
      </c>
      <c r="E20" s="1">
        <v>6242</v>
      </c>
      <c r="F20" s="1">
        <v>6264</v>
      </c>
      <c r="G20" s="36">
        <f>(F20-E20)*20</f>
        <v>440</v>
      </c>
      <c r="H20" s="36">
        <v>0.54</v>
      </c>
      <c r="I20" s="36">
        <f t="shared" si="1"/>
        <v>237.60000000000002</v>
      </c>
      <c r="J20" s="15"/>
    </row>
    <row r="21" spans="1:10" ht="27" customHeight="1">
      <c r="A21" s="78"/>
      <c r="B21" s="80"/>
      <c r="C21" s="1">
        <v>6706</v>
      </c>
      <c r="D21" s="9"/>
      <c r="E21" s="1">
        <v>32659</v>
      </c>
      <c r="F21" s="1">
        <v>34136</v>
      </c>
      <c r="G21" s="36">
        <f>F21-E21</f>
        <v>1477</v>
      </c>
      <c r="H21" s="36">
        <v>0.54</v>
      </c>
      <c r="I21" s="36">
        <f t="shared" si="1"/>
        <v>797.58</v>
      </c>
      <c r="J21" s="15"/>
    </row>
    <row r="22" spans="1:10" ht="27" customHeight="1">
      <c r="A22" s="79"/>
      <c r="B22" s="16" t="s">
        <v>55</v>
      </c>
      <c r="C22" s="16"/>
      <c r="D22" s="38"/>
      <c r="E22" s="16"/>
      <c r="F22" s="16"/>
      <c r="G22" s="39">
        <f>SUM(G16:G21)</f>
        <v>9072</v>
      </c>
      <c r="H22" s="36">
        <v>0.54</v>
      </c>
      <c r="I22" s="36">
        <f>SUM(I16:I21)</f>
        <v>4898.88</v>
      </c>
      <c r="J22" s="15"/>
    </row>
    <row r="23" spans="1:10" ht="28.5" customHeight="1">
      <c r="A23" s="80">
        <v>6</v>
      </c>
      <c r="B23" s="80" t="s">
        <v>64</v>
      </c>
      <c r="C23" s="80">
        <v>3161</v>
      </c>
      <c r="D23" s="81" t="s">
        <v>65</v>
      </c>
      <c r="E23" s="80">
        <v>24360</v>
      </c>
      <c r="F23" s="80">
        <v>24824</v>
      </c>
      <c r="G23" s="84">
        <f>(F23-E23)*40-G6</f>
        <v>17368</v>
      </c>
      <c r="H23" s="36">
        <v>0.54</v>
      </c>
      <c r="I23" s="36">
        <f t="shared" si="1"/>
        <v>9378.720000000001</v>
      </c>
      <c r="J23" s="15" t="s">
        <v>66</v>
      </c>
    </row>
    <row r="24" spans="1:10" ht="19.5" customHeight="1" hidden="1">
      <c r="A24" s="80"/>
      <c r="B24" s="80"/>
      <c r="C24" s="80"/>
      <c r="D24" s="81"/>
      <c r="E24" s="80"/>
      <c r="F24" s="80"/>
      <c r="G24" s="84"/>
      <c r="H24" s="36">
        <v>0.54</v>
      </c>
      <c r="I24" s="36">
        <f t="shared" si="1"/>
        <v>0</v>
      </c>
      <c r="J24" s="15"/>
    </row>
    <row r="25" spans="1:10" ht="20.25" customHeight="1" hidden="1">
      <c r="A25" s="80"/>
      <c r="B25" s="80"/>
      <c r="C25" s="80"/>
      <c r="D25" s="81"/>
      <c r="E25" s="80"/>
      <c r="F25" s="80"/>
      <c r="G25" s="84"/>
      <c r="H25" s="36">
        <v>0.54</v>
      </c>
      <c r="I25" s="36">
        <f t="shared" si="1"/>
        <v>0</v>
      </c>
      <c r="J25" s="15"/>
    </row>
    <row r="26" spans="1:10" ht="16.5" customHeight="1" hidden="1">
      <c r="A26" s="80"/>
      <c r="B26" s="80"/>
      <c r="C26" s="80"/>
      <c r="D26" s="80"/>
      <c r="E26" s="80"/>
      <c r="F26" s="80"/>
      <c r="G26" s="84"/>
      <c r="H26" s="36">
        <v>0.54</v>
      </c>
      <c r="I26" s="36">
        <f t="shared" si="1"/>
        <v>0</v>
      </c>
      <c r="J26" s="15"/>
    </row>
    <row r="27" spans="1:10" ht="21" customHeight="1">
      <c r="A27" s="1">
        <v>7</v>
      </c>
      <c r="B27" s="1"/>
      <c r="C27" s="1"/>
      <c r="D27" s="1"/>
      <c r="E27" s="1"/>
      <c r="F27" s="1"/>
      <c r="G27" s="40"/>
      <c r="H27" s="28"/>
      <c r="I27" s="28"/>
      <c r="J27" s="15"/>
    </row>
    <row r="28" spans="1:10" ht="26.25" customHeight="1">
      <c r="A28" s="41" t="s">
        <v>67</v>
      </c>
      <c r="B28" s="2" t="s">
        <v>68</v>
      </c>
      <c r="C28" s="2"/>
      <c r="D28" s="2"/>
      <c r="E28" s="15"/>
      <c r="F28" s="15"/>
      <c r="G28" s="15">
        <f>G5+G6+G13+G14+G15+G22+G23+G27</f>
        <v>50301</v>
      </c>
      <c r="H28" s="15"/>
      <c r="I28" s="15">
        <f>I5+I6+I13+I14+I15+I22+I23+I27</f>
        <v>27162.54</v>
      </c>
      <c r="J28" s="15"/>
    </row>
    <row r="29" spans="1:5" ht="22.5" customHeight="1">
      <c r="A29" s="75" t="s">
        <v>69</v>
      </c>
      <c r="B29" s="76"/>
      <c r="C29" s="76"/>
      <c r="D29" s="76"/>
      <c r="E29" s="76"/>
    </row>
    <row r="31" spans="1:7" ht="14.25">
      <c r="A31" t="s">
        <v>70</v>
      </c>
      <c r="G31" t="s">
        <v>71</v>
      </c>
    </row>
    <row r="34" ht="12.75" customHeight="1"/>
    <row r="35" ht="14.25" hidden="1"/>
  </sheetData>
  <sheetProtection/>
  <mergeCells count="23">
    <mergeCell ref="J3:J4"/>
    <mergeCell ref="E23:E26"/>
    <mergeCell ref="F23:F26"/>
    <mergeCell ref="G3:G4"/>
    <mergeCell ref="G23:G26"/>
    <mergeCell ref="H3:H4"/>
    <mergeCell ref="I3:I4"/>
    <mergeCell ref="B16:B21"/>
    <mergeCell ref="B23:B26"/>
    <mergeCell ref="C3:C4"/>
    <mergeCell ref="C23:C26"/>
    <mergeCell ref="D3:D4"/>
    <mergeCell ref="D23:D26"/>
    <mergeCell ref="A1:J1"/>
    <mergeCell ref="A2:J2"/>
    <mergeCell ref="E3:F3"/>
    <mergeCell ref="A29:E29"/>
    <mergeCell ref="A3:A4"/>
    <mergeCell ref="A7:A13"/>
    <mergeCell ref="A16:A22"/>
    <mergeCell ref="A23:A26"/>
    <mergeCell ref="B3:B4"/>
    <mergeCell ref="B7:B11"/>
  </mergeCells>
  <printOptions horizontalCentered="1"/>
  <pageMargins left="0.47" right="0.75" top="1.26" bottom="0.98" header="0.51" footer="0.51"/>
  <pageSetup horizontalDpi="300" verticalDpi="300" orientation="portrait" paperSize="9" scale="87" r:id="rId1"/>
  <headerFooter alignWithMargins="0">
    <oddHeader>&amp;C&amp;"宋体,加粗"&amp;20经营服务中心租点
月电费明细表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6">
      <selection activeCell="E22" sqref="E22"/>
    </sheetView>
  </sheetViews>
  <sheetFormatPr defaultColWidth="9.00390625" defaultRowHeight="14.25"/>
  <cols>
    <col min="1" max="1" width="5.875" style="0" customWidth="1"/>
    <col min="3" max="3" width="6.25390625" style="0" customWidth="1"/>
    <col min="4" max="5" width="11.375" style="0" customWidth="1"/>
    <col min="6" max="6" width="10.625" style="0" customWidth="1"/>
    <col min="7" max="7" width="9.50390625" style="0" customWidth="1"/>
    <col min="8" max="8" width="10.625" style="0" customWidth="1"/>
    <col min="9" max="9" width="13.875" style="0" customWidth="1"/>
  </cols>
  <sheetData>
    <row r="1" spans="1:9" ht="19.5" customHeight="1">
      <c r="A1" s="72"/>
      <c r="B1" s="72"/>
      <c r="C1" s="72"/>
      <c r="D1" s="72"/>
      <c r="E1" s="72"/>
      <c r="F1" s="72"/>
      <c r="G1" s="72"/>
      <c r="H1" s="72"/>
      <c r="I1" s="72"/>
    </row>
    <row r="2" spans="1:9" ht="20.25">
      <c r="A2" s="73" t="s">
        <v>224</v>
      </c>
      <c r="B2" s="73"/>
      <c r="C2" s="73"/>
      <c r="D2" s="73"/>
      <c r="E2" s="73"/>
      <c r="F2" s="73"/>
      <c r="G2" s="73"/>
      <c r="H2" s="73"/>
      <c r="I2" s="73"/>
    </row>
    <row r="3" spans="1:9" ht="14.25">
      <c r="A3" s="74" t="s">
        <v>0</v>
      </c>
      <c r="B3" s="74" t="s">
        <v>41</v>
      </c>
      <c r="C3" s="87"/>
      <c r="D3" s="74" t="s">
        <v>72</v>
      </c>
      <c r="E3" s="74"/>
      <c r="F3" s="87" t="s">
        <v>73</v>
      </c>
      <c r="G3" s="82" t="s">
        <v>46</v>
      </c>
      <c r="H3" s="82" t="s">
        <v>6</v>
      </c>
      <c r="I3" s="74" t="s">
        <v>7</v>
      </c>
    </row>
    <row r="4" spans="1:9" ht="18" customHeight="1">
      <c r="A4" s="74"/>
      <c r="B4" s="74"/>
      <c r="C4" s="88"/>
      <c r="D4" s="15" t="s">
        <v>48</v>
      </c>
      <c r="E4" s="15" t="s">
        <v>49</v>
      </c>
      <c r="F4" s="88"/>
      <c r="G4" s="83"/>
      <c r="H4" s="83"/>
      <c r="I4" s="74"/>
    </row>
    <row r="5" spans="1:9" ht="30.75" customHeight="1">
      <c r="A5" s="15">
        <v>1</v>
      </c>
      <c r="B5" s="15" t="s">
        <v>50</v>
      </c>
      <c r="C5" s="15"/>
      <c r="D5" s="15">
        <v>1508</v>
      </c>
      <c r="E5" s="15">
        <v>1549</v>
      </c>
      <c r="F5" s="15">
        <f>E5-D5</f>
        <v>41</v>
      </c>
      <c r="G5" s="15">
        <v>3.19</v>
      </c>
      <c r="H5" s="15">
        <f>F5*G5</f>
        <v>130.79</v>
      </c>
      <c r="I5" s="15"/>
    </row>
    <row r="6" spans="1:9" ht="30.75" customHeight="1">
      <c r="A6" s="15">
        <v>2</v>
      </c>
      <c r="B6" s="15" t="s">
        <v>51</v>
      </c>
      <c r="C6" s="15"/>
      <c r="D6" s="15">
        <v>3792</v>
      </c>
      <c r="E6" s="15">
        <v>3806</v>
      </c>
      <c r="F6" s="15">
        <f aca="true" t="shared" si="0" ref="F6:F21">E6-D6</f>
        <v>14</v>
      </c>
      <c r="G6" s="15">
        <v>3.19</v>
      </c>
      <c r="H6" s="15">
        <f aca="true" t="shared" si="1" ref="H6:H22">F6*G6</f>
        <v>44.66</v>
      </c>
      <c r="I6" s="15"/>
    </row>
    <row r="7" spans="1:9" ht="30.75" customHeight="1">
      <c r="A7" s="77">
        <v>3</v>
      </c>
      <c r="B7" s="77" t="s">
        <v>52</v>
      </c>
      <c r="C7" s="1" t="s">
        <v>74</v>
      </c>
      <c r="D7" s="1">
        <v>27004</v>
      </c>
      <c r="E7" s="1">
        <v>27513</v>
      </c>
      <c r="F7" s="15">
        <f t="shared" si="0"/>
        <v>509</v>
      </c>
      <c r="G7" s="15">
        <v>3.19</v>
      </c>
      <c r="H7" s="15">
        <f t="shared" si="1"/>
        <v>1623.71</v>
      </c>
      <c r="I7" s="15" t="s">
        <v>54</v>
      </c>
    </row>
    <row r="8" spans="1:9" ht="30.75" customHeight="1">
      <c r="A8" s="78"/>
      <c r="B8" s="78"/>
      <c r="C8" s="1" t="s">
        <v>75</v>
      </c>
      <c r="D8" s="1">
        <v>9833</v>
      </c>
      <c r="E8" s="1">
        <v>10311</v>
      </c>
      <c r="F8" s="15">
        <f t="shared" si="0"/>
        <v>478</v>
      </c>
      <c r="G8" s="15">
        <v>3.19</v>
      </c>
      <c r="H8" s="15">
        <f t="shared" si="1"/>
        <v>1524.82</v>
      </c>
      <c r="I8" s="15"/>
    </row>
    <row r="9" spans="1:9" ht="30.75" customHeight="1">
      <c r="A9" s="79"/>
      <c r="B9" s="1" t="s">
        <v>55</v>
      </c>
      <c r="C9" s="30"/>
      <c r="D9" s="1"/>
      <c r="E9" s="1"/>
      <c r="F9" s="15">
        <f>(F7+F8)-50</f>
        <v>937</v>
      </c>
      <c r="G9" s="15">
        <v>3.19</v>
      </c>
      <c r="H9" s="15">
        <f t="shared" si="1"/>
        <v>2989.0299999999997</v>
      </c>
      <c r="I9" s="15"/>
    </row>
    <row r="10" spans="1:14" ht="30.75" customHeight="1">
      <c r="A10" s="1">
        <v>4</v>
      </c>
      <c r="B10" s="1" t="s">
        <v>56</v>
      </c>
      <c r="C10" s="34"/>
      <c r="D10" s="1">
        <v>543</v>
      </c>
      <c r="E10" s="1">
        <v>543</v>
      </c>
      <c r="F10" s="15">
        <f>E10-D10</f>
        <v>0</v>
      </c>
      <c r="G10" s="15">
        <v>3.19</v>
      </c>
      <c r="H10" s="15">
        <f t="shared" si="1"/>
        <v>0</v>
      </c>
      <c r="I10" s="15" t="s">
        <v>58</v>
      </c>
      <c r="N10" t="s">
        <v>175</v>
      </c>
    </row>
    <row r="11" spans="1:9" ht="30.75" customHeight="1">
      <c r="A11" s="1">
        <v>5</v>
      </c>
      <c r="B11" s="1" t="s">
        <v>59</v>
      </c>
      <c r="C11" s="17"/>
      <c r="D11" s="1">
        <v>5784</v>
      </c>
      <c r="E11" s="1">
        <v>5864</v>
      </c>
      <c r="F11" s="15">
        <f t="shared" si="0"/>
        <v>80</v>
      </c>
      <c r="G11" s="15">
        <v>3.19</v>
      </c>
      <c r="H11" s="15">
        <f t="shared" si="1"/>
        <v>255.2</v>
      </c>
      <c r="I11" s="15" t="s">
        <v>61</v>
      </c>
    </row>
    <row r="12" spans="1:9" ht="30.75" customHeight="1">
      <c r="A12" s="77">
        <v>6</v>
      </c>
      <c r="B12" s="77" t="s">
        <v>62</v>
      </c>
      <c r="C12" s="1" t="s">
        <v>74</v>
      </c>
      <c r="D12" s="1">
        <v>12585</v>
      </c>
      <c r="E12" s="1">
        <v>12635</v>
      </c>
      <c r="F12" s="15">
        <f t="shared" si="0"/>
        <v>50</v>
      </c>
      <c r="G12" s="15">
        <v>3.19</v>
      </c>
      <c r="H12" s="15">
        <f t="shared" si="1"/>
        <v>159.5</v>
      </c>
      <c r="I12" s="15"/>
    </row>
    <row r="13" spans="1:9" ht="30.75" customHeight="1">
      <c r="A13" s="78"/>
      <c r="B13" s="78"/>
      <c r="C13" s="1" t="s">
        <v>75</v>
      </c>
      <c r="D13" s="1">
        <v>5758</v>
      </c>
      <c r="E13" s="1">
        <v>5808</v>
      </c>
      <c r="F13" s="15">
        <f t="shared" si="0"/>
        <v>50</v>
      </c>
      <c r="G13" s="15">
        <v>3.19</v>
      </c>
      <c r="H13" s="15">
        <f t="shared" si="1"/>
        <v>159.5</v>
      </c>
      <c r="I13" s="15"/>
    </row>
    <row r="14" spans="1:9" ht="30.75" customHeight="1">
      <c r="A14" s="78"/>
      <c r="B14" s="78"/>
      <c r="C14" s="1" t="s">
        <v>76</v>
      </c>
      <c r="D14" s="1">
        <v>1119</v>
      </c>
      <c r="E14" s="1">
        <v>1160</v>
      </c>
      <c r="F14" s="15">
        <f t="shared" si="0"/>
        <v>41</v>
      </c>
      <c r="G14" s="15">
        <v>3.19</v>
      </c>
      <c r="H14" s="15">
        <f t="shared" si="1"/>
        <v>130.79</v>
      </c>
      <c r="I14" s="15"/>
    </row>
    <row r="15" spans="1:9" ht="30.75" customHeight="1">
      <c r="A15" s="78"/>
      <c r="B15" s="79"/>
      <c r="C15" s="1" t="s">
        <v>77</v>
      </c>
      <c r="D15" s="1">
        <v>764</v>
      </c>
      <c r="E15" s="1">
        <v>796</v>
      </c>
      <c r="F15" s="15">
        <f t="shared" si="0"/>
        <v>32</v>
      </c>
      <c r="G15" s="15">
        <v>3.19</v>
      </c>
      <c r="H15" s="15">
        <f t="shared" si="1"/>
        <v>102.08</v>
      </c>
      <c r="I15" s="15"/>
    </row>
    <row r="16" spans="1:9" ht="30.75" customHeight="1">
      <c r="A16" s="78"/>
      <c r="B16" s="19"/>
      <c r="C16" s="1" t="s">
        <v>78</v>
      </c>
      <c r="D16" s="1">
        <v>2515</v>
      </c>
      <c r="E16" s="1">
        <v>2612</v>
      </c>
      <c r="F16" s="15">
        <f t="shared" si="0"/>
        <v>97</v>
      </c>
      <c r="G16" s="15">
        <v>3.19</v>
      </c>
      <c r="H16" s="15">
        <f t="shared" si="1"/>
        <v>309.43</v>
      </c>
      <c r="I16" s="15"/>
    </row>
    <row r="17" spans="1:9" ht="30.75" customHeight="1">
      <c r="A17" s="78"/>
      <c r="B17" s="16" t="s">
        <v>55</v>
      </c>
      <c r="C17" s="16"/>
      <c r="D17" s="1"/>
      <c r="E17" s="1"/>
      <c r="F17" s="15">
        <f>F12+F13+F14+F15+F16</f>
        <v>270</v>
      </c>
      <c r="G17" s="15">
        <v>3.19</v>
      </c>
      <c r="H17" s="15">
        <f t="shared" si="1"/>
        <v>861.3</v>
      </c>
      <c r="I17" s="15"/>
    </row>
    <row r="18" spans="1:9" ht="30.75" customHeight="1">
      <c r="A18" s="77">
        <v>7</v>
      </c>
      <c r="B18" s="77" t="s">
        <v>64</v>
      </c>
      <c r="C18" s="1" t="s">
        <v>74</v>
      </c>
      <c r="D18" s="1">
        <v>6089</v>
      </c>
      <c r="E18" s="1">
        <v>6425</v>
      </c>
      <c r="F18" s="15">
        <f t="shared" si="0"/>
        <v>336</v>
      </c>
      <c r="G18" s="15">
        <v>3.19</v>
      </c>
      <c r="H18" s="15">
        <f t="shared" si="1"/>
        <v>1071.84</v>
      </c>
      <c r="I18" s="15" t="s">
        <v>66</v>
      </c>
    </row>
    <row r="19" spans="1:9" ht="30.75" customHeight="1">
      <c r="A19" s="78"/>
      <c r="B19" s="78"/>
      <c r="C19" s="1" t="s">
        <v>75</v>
      </c>
      <c r="D19" s="1">
        <v>11384</v>
      </c>
      <c r="E19" s="1">
        <v>12186</v>
      </c>
      <c r="F19" s="15">
        <f t="shared" si="0"/>
        <v>802</v>
      </c>
      <c r="G19" s="15">
        <v>3.19</v>
      </c>
      <c r="H19" s="15">
        <f t="shared" si="1"/>
        <v>2558.38</v>
      </c>
      <c r="I19" s="15"/>
    </row>
    <row r="20" spans="1:9" ht="30.75" customHeight="1">
      <c r="A20" s="78"/>
      <c r="B20" s="78"/>
      <c r="C20" s="1" t="s">
        <v>76</v>
      </c>
      <c r="D20" s="1">
        <v>1578</v>
      </c>
      <c r="E20" s="1">
        <v>1597</v>
      </c>
      <c r="F20" s="15">
        <f t="shared" si="0"/>
        <v>19</v>
      </c>
      <c r="G20" s="15">
        <v>3.19</v>
      </c>
      <c r="H20" s="15">
        <f t="shared" si="1"/>
        <v>60.61</v>
      </c>
      <c r="I20" s="15"/>
    </row>
    <row r="21" spans="1:9" ht="30.75" customHeight="1">
      <c r="A21" s="78"/>
      <c r="B21" s="79"/>
      <c r="C21" s="1" t="s">
        <v>77</v>
      </c>
      <c r="D21" s="1">
        <v>1965</v>
      </c>
      <c r="E21" s="1">
        <v>2013</v>
      </c>
      <c r="F21" s="15">
        <f t="shared" si="0"/>
        <v>48</v>
      </c>
      <c r="G21" s="15">
        <v>3.19</v>
      </c>
      <c r="H21" s="15">
        <f t="shared" si="1"/>
        <v>153.12</v>
      </c>
      <c r="I21" s="15"/>
    </row>
    <row r="22" spans="1:9" ht="30.75" customHeight="1">
      <c r="A22" s="79"/>
      <c r="B22" s="17" t="s">
        <v>55</v>
      </c>
      <c r="C22" s="17"/>
      <c r="D22" s="1"/>
      <c r="E22" s="1"/>
      <c r="F22" s="15">
        <f>F18+F19+F20+F21</f>
        <v>1205</v>
      </c>
      <c r="G22" s="15">
        <v>3.19</v>
      </c>
      <c r="H22" s="15">
        <f t="shared" si="1"/>
        <v>3843.95</v>
      </c>
      <c r="I22" s="15"/>
    </row>
    <row r="23" spans="1:9" ht="30.75" customHeight="1">
      <c r="A23" s="17">
        <v>8</v>
      </c>
      <c r="B23" s="17"/>
      <c r="C23" s="17"/>
      <c r="D23" s="1"/>
      <c r="E23" s="1"/>
      <c r="F23" s="15"/>
      <c r="G23" s="15"/>
      <c r="H23" s="15"/>
      <c r="I23" s="15"/>
    </row>
    <row r="24" spans="1:9" ht="30.75" customHeight="1">
      <c r="A24" s="2" t="s">
        <v>67</v>
      </c>
      <c r="B24" s="2" t="s">
        <v>68</v>
      </c>
      <c r="C24" s="2"/>
      <c r="D24" s="15"/>
      <c r="E24" s="15"/>
      <c r="F24" s="15">
        <f>F5+F6+F9+F10+F11+F17+F22+F23</f>
        <v>2547</v>
      </c>
      <c r="G24" s="15"/>
      <c r="H24" s="15">
        <f>H5+H6+H9+H10+H11+H17+H22+H23</f>
        <v>8124.929999999999</v>
      </c>
      <c r="I24" s="15"/>
    </row>
    <row r="25" spans="1:9" ht="14.25">
      <c r="A25" s="75" t="s">
        <v>79</v>
      </c>
      <c r="B25" s="76"/>
      <c r="C25" s="76"/>
      <c r="D25" s="76"/>
      <c r="E25" s="76"/>
      <c r="F25" s="35"/>
      <c r="G25" s="35"/>
      <c r="H25" s="35"/>
      <c r="I25" s="35"/>
    </row>
    <row r="27" spans="1:7" ht="14.25">
      <c r="A27" t="s">
        <v>70</v>
      </c>
      <c r="G27" t="s">
        <v>71</v>
      </c>
    </row>
  </sheetData>
  <sheetProtection/>
  <mergeCells count="17">
    <mergeCell ref="I3:I4"/>
    <mergeCell ref="B12:B15"/>
    <mergeCell ref="B18:B21"/>
    <mergeCell ref="C3:C4"/>
    <mergeCell ref="F3:F4"/>
    <mergeCell ref="G3:G4"/>
    <mergeCell ref="H3:H4"/>
    <mergeCell ref="A1:I1"/>
    <mergeCell ref="A2:I2"/>
    <mergeCell ref="D3:E3"/>
    <mergeCell ref="A25:E25"/>
    <mergeCell ref="A3:A4"/>
    <mergeCell ref="A7:A9"/>
    <mergeCell ref="A12:A17"/>
    <mergeCell ref="A18:A22"/>
    <mergeCell ref="B3:B4"/>
    <mergeCell ref="B7:B8"/>
  </mergeCells>
  <printOptions horizontalCentered="1"/>
  <pageMargins left="0.4724409448818898" right="0.7480314960629921" top="1.2598425196850394" bottom="0.984251968503937" header="0.5118110236220472" footer="0.5118110236220472"/>
  <pageSetup horizontalDpi="300" verticalDpi="3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4">
      <selection activeCell="D29" sqref="D29"/>
    </sheetView>
  </sheetViews>
  <sheetFormatPr defaultColWidth="9.00390625" defaultRowHeight="14.25"/>
  <cols>
    <col min="1" max="1" width="4.50390625" style="0" customWidth="1"/>
    <col min="2" max="2" width="10.50390625" style="0" customWidth="1"/>
    <col min="5" max="5" width="9.50390625" style="0" bestFit="1" customWidth="1"/>
    <col min="7" max="7" width="11.25390625" style="0" customWidth="1"/>
    <col min="8" max="8" width="13.25390625" style="0" customWidth="1"/>
  </cols>
  <sheetData>
    <row r="1" spans="1:8" ht="7.5" customHeight="1">
      <c r="A1" s="89"/>
      <c r="B1" s="89"/>
      <c r="C1" s="89"/>
      <c r="D1" s="89"/>
      <c r="E1" s="89"/>
      <c r="F1" s="89"/>
      <c r="G1" s="89"/>
      <c r="H1" s="89"/>
    </row>
    <row r="2" spans="1:8" ht="18" customHeight="1">
      <c r="A2" s="73" t="s">
        <v>225</v>
      </c>
      <c r="B2" s="73"/>
      <c r="C2" s="73"/>
      <c r="D2" s="73"/>
      <c r="E2" s="73"/>
      <c r="F2" s="73"/>
      <c r="G2" s="73"/>
      <c r="H2" s="73"/>
    </row>
    <row r="3" spans="1:8" ht="15.75" customHeight="1">
      <c r="A3" s="87" t="s">
        <v>0</v>
      </c>
      <c r="B3" s="87" t="s">
        <v>41</v>
      </c>
      <c r="C3" s="90" t="s">
        <v>44</v>
      </c>
      <c r="D3" s="91"/>
      <c r="E3" s="87" t="s">
        <v>45</v>
      </c>
      <c r="F3" s="82" t="s">
        <v>46</v>
      </c>
      <c r="G3" s="82" t="s">
        <v>6</v>
      </c>
      <c r="H3" s="87" t="s">
        <v>7</v>
      </c>
    </row>
    <row r="4" spans="1:8" ht="12.75" customHeight="1">
      <c r="A4" s="88"/>
      <c r="B4" s="88"/>
      <c r="C4" s="15" t="s">
        <v>48</v>
      </c>
      <c r="D4" s="15" t="s">
        <v>49</v>
      </c>
      <c r="E4" s="88"/>
      <c r="F4" s="83"/>
      <c r="G4" s="83"/>
      <c r="H4" s="88"/>
    </row>
    <row r="5" spans="1:8" ht="21" customHeight="1">
      <c r="A5" s="15">
        <v>1</v>
      </c>
      <c r="B5" s="1" t="s">
        <v>80</v>
      </c>
      <c r="C5" s="15">
        <v>156098</v>
      </c>
      <c r="D5" s="15">
        <v>157089</v>
      </c>
      <c r="E5" s="15">
        <f aca="true" t="shared" si="0" ref="E5:E13">D5-C5</f>
        <v>991</v>
      </c>
      <c r="F5" s="15">
        <v>0.54</v>
      </c>
      <c r="G5" s="15">
        <f>E5*F5</f>
        <v>535.14</v>
      </c>
      <c r="H5" s="15"/>
    </row>
    <row r="6" spans="1:8" ht="21" customHeight="1">
      <c r="A6" s="15">
        <v>2</v>
      </c>
      <c r="B6" s="1" t="s">
        <v>81</v>
      </c>
      <c r="C6" s="15">
        <v>30404</v>
      </c>
      <c r="D6" s="15">
        <v>31874</v>
      </c>
      <c r="E6" s="15">
        <f t="shared" si="0"/>
        <v>1470</v>
      </c>
      <c r="F6" s="15">
        <v>0.54</v>
      </c>
      <c r="G6" s="15">
        <f aca="true" t="shared" si="1" ref="G6:G20">E6*F6</f>
        <v>793.8000000000001</v>
      </c>
      <c r="H6" s="1" t="s">
        <v>82</v>
      </c>
    </row>
    <row r="7" spans="1:8" ht="21" customHeight="1">
      <c r="A7" s="15">
        <v>3</v>
      </c>
      <c r="B7" s="1" t="s">
        <v>83</v>
      </c>
      <c r="C7" s="15">
        <v>31416</v>
      </c>
      <c r="D7" s="15">
        <v>32440</v>
      </c>
      <c r="E7" s="15">
        <f t="shared" si="0"/>
        <v>1024</v>
      </c>
      <c r="F7" s="15">
        <v>0.54</v>
      </c>
      <c r="G7" s="15">
        <f t="shared" si="1"/>
        <v>552.96</v>
      </c>
      <c r="H7" s="15"/>
    </row>
    <row r="8" spans="1:8" ht="21" customHeight="1">
      <c r="A8" s="77">
        <v>4</v>
      </c>
      <c r="B8" s="77" t="s">
        <v>84</v>
      </c>
      <c r="C8" s="16">
        <v>82390</v>
      </c>
      <c r="D8" s="16">
        <v>83171</v>
      </c>
      <c r="E8" s="16">
        <f t="shared" si="0"/>
        <v>781</v>
      </c>
      <c r="F8" s="15">
        <v>0.54</v>
      </c>
      <c r="G8" s="15">
        <f t="shared" si="1"/>
        <v>421.74</v>
      </c>
      <c r="H8" s="15"/>
    </row>
    <row r="9" spans="1:8" ht="21" customHeight="1">
      <c r="A9" s="78"/>
      <c r="B9" s="78"/>
      <c r="C9" s="16">
        <v>135236</v>
      </c>
      <c r="D9" s="16">
        <v>135872</v>
      </c>
      <c r="E9" s="16">
        <f t="shared" si="0"/>
        <v>636</v>
      </c>
      <c r="F9" s="15">
        <v>0.54</v>
      </c>
      <c r="G9" s="15">
        <f t="shared" si="1"/>
        <v>343.44</v>
      </c>
      <c r="H9" s="15"/>
    </row>
    <row r="10" spans="1:8" ht="21" customHeight="1">
      <c r="A10" s="78"/>
      <c r="B10" s="78"/>
      <c r="C10" s="16">
        <v>24069</v>
      </c>
      <c r="D10" s="16">
        <v>24069</v>
      </c>
      <c r="E10" s="16">
        <f t="shared" si="0"/>
        <v>0</v>
      </c>
      <c r="F10" s="15">
        <v>0.54</v>
      </c>
      <c r="G10" s="15">
        <f t="shared" si="1"/>
        <v>0</v>
      </c>
      <c r="H10" s="15"/>
    </row>
    <row r="11" spans="1:8" ht="21" customHeight="1">
      <c r="A11" s="79"/>
      <c r="B11" s="19" t="s">
        <v>55</v>
      </c>
      <c r="C11" s="16"/>
      <c r="D11" s="16"/>
      <c r="E11" s="16">
        <f>E8+E9+E10</f>
        <v>1417</v>
      </c>
      <c r="F11" s="15">
        <v>0.54</v>
      </c>
      <c r="G11" s="15">
        <f>G8+G9+G10</f>
        <v>765.1800000000001</v>
      </c>
      <c r="H11" s="15"/>
    </row>
    <row r="12" spans="1:8" ht="21" customHeight="1">
      <c r="A12" s="92">
        <v>5</v>
      </c>
      <c r="B12" s="92" t="s">
        <v>85</v>
      </c>
      <c r="C12" s="31">
        <v>5585</v>
      </c>
      <c r="D12" s="31">
        <v>7027</v>
      </c>
      <c r="E12" s="31">
        <f t="shared" si="0"/>
        <v>1442</v>
      </c>
      <c r="F12" s="15">
        <v>0.54</v>
      </c>
      <c r="G12" s="15">
        <f t="shared" si="1"/>
        <v>778.6800000000001</v>
      </c>
      <c r="H12" s="15"/>
    </row>
    <row r="13" spans="1:8" ht="21" customHeight="1">
      <c r="A13" s="93"/>
      <c r="B13" s="94"/>
      <c r="C13" s="31">
        <v>28352</v>
      </c>
      <c r="D13" s="31">
        <v>28512</v>
      </c>
      <c r="E13" s="31">
        <f t="shared" si="0"/>
        <v>160</v>
      </c>
      <c r="F13" s="15">
        <v>0.54</v>
      </c>
      <c r="G13" s="15">
        <f t="shared" si="1"/>
        <v>86.4</v>
      </c>
      <c r="H13" s="15" t="s">
        <v>86</v>
      </c>
    </row>
    <row r="14" spans="1:8" ht="21" customHeight="1">
      <c r="A14" s="79"/>
      <c r="B14" s="25" t="s">
        <v>55</v>
      </c>
      <c r="C14" s="31"/>
      <c r="D14" s="31"/>
      <c r="E14" s="31">
        <f>E12+E13</f>
        <v>1602</v>
      </c>
      <c r="F14" s="15">
        <v>0.54</v>
      </c>
      <c r="G14" s="15">
        <f>G12+G13</f>
        <v>865.08</v>
      </c>
      <c r="H14" s="15"/>
    </row>
    <row r="15" spans="1:8" ht="21" customHeight="1">
      <c r="A15" s="17">
        <v>6</v>
      </c>
      <c r="B15" s="32" t="s">
        <v>87</v>
      </c>
      <c r="C15" s="31">
        <v>49302</v>
      </c>
      <c r="D15" s="31">
        <v>49302</v>
      </c>
      <c r="E15" s="31">
        <f>D15-C15</f>
        <v>0</v>
      </c>
      <c r="F15" s="15">
        <v>0.54</v>
      </c>
      <c r="G15" s="15">
        <f>E15*F15</f>
        <v>0</v>
      </c>
      <c r="H15" s="15"/>
    </row>
    <row r="16" spans="1:8" ht="21" customHeight="1">
      <c r="A16" s="15">
        <v>7</v>
      </c>
      <c r="B16" s="1" t="s">
        <v>88</v>
      </c>
      <c r="C16" s="15">
        <v>81080</v>
      </c>
      <c r="D16" s="15">
        <v>81175</v>
      </c>
      <c r="E16" s="31">
        <f>D16-C16</f>
        <v>95</v>
      </c>
      <c r="F16" s="15">
        <v>0.54</v>
      </c>
      <c r="G16" s="15">
        <f t="shared" si="1"/>
        <v>51.300000000000004</v>
      </c>
      <c r="H16" s="15" t="s">
        <v>89</v>
      </c>
    </row>
    <row r="17" spans="1:8" ht="21" customHeight="1">
      <c r="A17" s="15">
        <v>8</v>
      </c>
      <c r="B17" s="1" t="s">
        <v>90</v>
      </c>
      <c r="C17" s="15">
        <v>70799</v>
      </c>
      <c r="D17" s="15">
        <v>71214</v>
      </c>
      <c r="E17" s="31">
        <f>D17-C17</f>
        <v>415</v>
      </c>
      <c r="F17" s="15">
        <v>0.54</v>
      </c>
      <c r="G17" s="15">
        <f t="shared" si="1"/>
        <v>224.10000000000002</v>
      </c>
      <c r="H17" s="15"/>
    </row>
    <row r="18" spans="1:8" ht="21" customHeight="1">
      <c r="A18" s="77">
        <v>9</v>
      </c>
      <c r="B18" s="10" t="s">
        <v>91</v>
      </c>
      <c r="C18" s="15">
        <v>16158</v>
      </c>
      <c r="D18" s="15">
        <v>16384</v>
      </c>
      <c r="E18" s="31">
        <f>(D18-C18)*40</f>
        <v>9040</v>
      </c>
      <c r="F18" s="15">
        <v>0.54</v>
      </c>
      <c r="G18" s="15">
        <f t="shared" si="1"/>
        <v>4881.6</v>
      </c>
      <c r="H18" s="15" t="s">
        <v>11</v>
      </c>
    </row>
    <row r="19" spans="1:8" ht="21" customHeight="1">
      <c r="A19" s="78"/>
      <c r="B19" s="10" t="s">
        <v>92</v>
      </c>
      <c r="C19" s="15">
        <v>12374</v>
      </c>
      <c r="D19" s="15">
        <v>12544</v>
      </c>
      <c r="E19" s="31">
        <f>(D19-C19)*40</f>
        <v>6800</v>
      </c>
      <c r="F19" s="15">
        <v>0.54</v>
      </c>
      <c r="G19" s="15">
        <f t="shared" si="1"/>
        <v>3672.0000000000005</v>
      </c>
      <c r="H19" s="15" t="s">
        <v>11</v>
      </c>
    </row>
    <row r="20" spans="1:8" ht="21" customHeight="1">
      <c r="A20" s="79"/>
      <c r="B20" s="9" t="s">
        <v>93</v>
      </c>
      <c r="C20" s="15">
        <v>11916</v>
      </c>
      <c r="D20" s="15">
        <v>12234</v>
      </c>
      <c r="E20" s="31">
        <f>(D20-C20)*30</f>
        <v>9540</v>
      </c>
      <c r="F20" s="15">
        <v>0.54</v>
      </c>
      <c r="G20" s="15">
        <f t="shared" si="1"/>
        <v>5151.6</v>
      </c>
      <c r="H20" s="15" t="s">
        <v>9</v>
      </c>
    </row>
    <row r="21" spans="1:8" ht="21" customHeight="1">
      <c r="A21" s="15"/>
      <c r="B21" s="1" t="s">
        <v>55</v>
      </c>
      <c r="C21" s="15"/>
      <c r="D21" s="15"/>
      <c r="E21" s="31">
        <f>E18+E19+E20</f>
        <v>25380</v>
      </c>
      <c r="F21" s="15"/>
      <c r="G21" s="15">
        <f>G18+G19+G20</f>
        <v>13705.2</v>
      </c>
      <c r="H21" s="15"/>
    </row>
    <row r="22" spans="1:8" ht="21" customHeight="1">
      <c r="A22" s="15">
        <v>10</v>
      </c>
      <c r="B22" s="1" t="s">
        <v>168</v>
      </c>
      <c r="C22" s="15">
        <v>38069</v>
      </c>
      <c r="D22" s="15">
        <v>38548</v>
      </c>
      <c r="E22" s="31">
        <f>(D22-C22)*40</f>
        <v>19160</v>
      </c>
      <c r="F22" s="15">
        <v>0.54</v>
      </c>
      <c r="G22" s="15">
        <f>E22*F22</f>
        <v>10346.400000000001</v>
      </c>
      <c r="H22" s="15" t="s">
        <v>11</v>
      </c>
    </row>
    <row r="23" spans="1:8" ht="21" customHeight="1">
      <c r="A23" s="13">
        <v>11</v>
      </c>
      <c r="B23" s="29" t="s">
        <v>169</v>
      </c>
      <c r="C23" s="15">
        <v>30292</v>
      </c>
      <c r="D23" s="15">
        <v>30835</v>
      </c>
      <c r="E23" s="31">
        <f>(D23-C23)*40</f>
        <v>21720</v>
      </c>
      <c r="F23" s="15">
        <v>0.54</v>
      </c>
      <c r="G23" s="15">
        <f>E23*F23</f>
        <v>11728.800000000001</v>
      </c>
      <c r="H23" s="15" t="s">
        <v>11</v>
      </c>
    </row>
    <row r="24" spans="1:8" ht="21" customHeight="1">
      <c r="A24" s="13">
        <v>12</v>
      </c>
      <c r="B24" s="29" t="s">
        <v>94</v>
      </c>
      <c r="C24" s="15">
        <v>71382</v>
      </c>
      <c r="D24" s="15">
        <v>79442</v>
      </c>
      <c r="E24" s="31">
        <f>D24-C24</f>
        <v>8060</v>
      </c>
      <c r="F24" s="15">
        <v>0.54</v>
      </c>
      <c r="G24" s="15">
        <f>E24*F24</f>
        <v>4352.400000000001</v>
      </c>
      <c r="H24" s="15"/>
    </row>
    <row r="25" spans="1:8" ht="21" customHeight="1">
      <c r="A25" s="13">
        <v>13</v>
      </c>
      <c r="B25" s="29" t="s">
        <v>95</v>
      </c>
      <c r="C25" s="15">
        <v>14626</v>
      </c>
      <c r="D25" s="15">
        <v>14626</v>
      </c>
      <c r="E25" s="31">
        <f>D25-C25</f>
        <v>0</v>
      </c>
      <c r="F25" s="15">
        <v>0.54</v>
      </c>
      <c r="G25" s="15">
        <f>E25*F25</f>
        <v>0</v>
      </c>
      <c r="H25" s="15"/>
    </row>
    <row r="26" spans="1:8" ht="21" customHeight="1">
      <c r="A26" s="13">
        <v>14</v>
      </c>
      <c r="B26" s="29" t="s">
        <v>96</v>
      </c>
      <c r="C26" s="15">
        <v>40709</v>
      </c>
      <c r="D26" s="15">
        <v>42525</v>
      </c>
      <c r="E26" s="31">
        <f>D26-C26</f>
        <v>1816</v>
      </c>
      <c r="F26" s="15">
        <v>0.54</v>
      </c>
      <c r="G26" s="15">
        <f>E26*F26</f>
        <v>980.6400000000001</v>
      </c>
      <c r="H26" s="15"/>
    </row>
    <row r="27" spans="1:8" ht="21" customHeight="1">
      <c r="A27" s="13">
        <v>15</v>
      </c>
      <c r="B27" s="29" t="s">
        <v>55</v>
      </c>
      <c r="C27" s="15"/>
      <c r="D27" s="15"/>
      <c r="E27" s="31">
        <f>E22+E23-E24-E25-E26</f>
        <v>31004</v>
      </c>
      <c r="F27" s="15"/>
      <c r="G27" s="15">
        <f>E27*0.54</f>
        <v>16742.16</v>
      </c>
      <c r="H27" s="15"/>
    </row>
    <row r="28" spans="1:8" ht="21" customHeight="1">
      <c r="A28" s="29">
        <v>16</v>
      </c>
      <c r="B28" s="29" t="s">
        <v>97</v>
      </c>
      <c r="C28" s="15">
        <v>13500</v>
      </c>
      <c r="D28" s="15">
        <v>13613</v>
      </c>
      <c r="E28" s="31">
        <f>(D28-C28)*40</f>
        <v>4520</v>
      </c>
      <c r="F28" s="15"/>
      <c r="G28" s="15">
        <f>E28*0.54</f>
        <v>2440.8</v>
      </c>
      <c r="H28" s="15" t="s">
        <v>11</v>
      </c>
    </row>
    <row r="29" spans="1:8" ht="21" customHeight="1">
      <c r="A29" s="2" t="s">
        <v>67</v>
      </c>
      <c r="B29" s="1" t="s">
        <v>68</v>
      </c>
      <c r="C29" s="15"/>
      <c r="D29" s="15"/>
      <c r="E29" s="15">
        <f>E5+E6+E7+E11+E14+E15+E16+E17+E21+E27+E28</f>
        <v>67918</v>
      </c>
      <c r="F29" s="15"/>
      <c r="G29" s="15">
        <f>G5+G6+G7+G11+G14+G15+G16+G17+G21+G27+G28</f>
        <v>36675.72</v>
      </c>
      <c r="H29" s="15"/>
    </row>
    <row r="30" ht="24" customHeight="1">
      <c r="A30" t="s">
        <v>98</v>
      </c>
    </row>
    <row r="31" spans="1:2" ht="24" customHeight="1">
      <c r="A31" t="s">
        <v>99</v>
      </c>
      <c r="B31" s="33"/>
    </row>
    <row r="32" ht="24" customHeight="1"/>
    <row r="33" ht="24" customHeight="1"/>
  </sheetData>
  <sheetProtection/>
  <mergeCells count="14">
    <mergeCell ref="A18:A20"/>
    <mergeCell ref="B3:B4"/>
    <mergeCell ref="B8:B10"/>
    <mergeCell ref="B12:B13"/>
    <mergeCell ref="E3:E4"/>
    <mergeCell ref="F3:F4"/>
    <mergeCell ref="A1:H1"/>
    <mergeCell ref="A2:H2"/>
    <mergeCell ref="C3:D3"/>
    <mergeCell ref="A3:A4"/>
    <mergeCell ref="A8:A11"/>
    <mergeCell ref="A12:A14"/>
    <mergeCell ref="G3:G4"/>
    <mergeCell ref="H3:H4"/>
  </mergeCells>
  <printOptions horizontalCentered="1"/>
  <pageMargins left="0.75" right="0.75" top="1.34" bottom="0.98" header="0.87" footer="0.51"/>
  <pageSetup orientation="portrait" paperSize="9" r:id="rId1"/>
  <headerFooter alignWithMargins="0">
    <oddHeader>&amp;C&amp;"宋体,加粗"&amp;20经营服务中心租点
月电费明细表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D29" sqref="D29"/>
    </sheetView>
  </sheetViews>
  <sheetFormatPr defaultColWidth="9.00390625" defaultRowHeight="14.25"/>
  <cols>
    <col min="1" max="1" width="5.125" style="0" customWidth="1"/>
    <col min="2" max="2" width="10.50390625" style="0" customWidth="1"/>
    <col min="5" max="5" width="10.00390625" style="0" customWidth="1"/>
    <col min="7" max="7" width="11.125" style="0" customWidth="1"/>
    <col min="8" max="8" width="12.875" style="0" customWidth="1"/>
  </cols>
  <sheetData>
    <row r="1" spans="1:8" ht="1.5" customHeight="1">
      <c r="A1" s="89"/>
      <c r="B1" s="89"/>
      <c r="C1" s="89"/>
      <c r="D1" s="89"/>
      <c r="E1" s="89"/>
      <c r="F1" s="89"/>
      <c r="G1" s="89"/>
      <c r="H1" s="89"/>
    </row>
    <row r="2" spans="1:8" ht="15" customHeight="1">
      <c r="A2" s="73" t="s">
        <v>225</v>
      </c>
      <c r="B2" s="73"/>
      <c r="C2" s="73"/>
      <c r="D2" s="73"/>
      <c r="E2" s="73"/>
      <c r="F2" s="73"/>
      <c r="G2" s="73"/>
      <c r="H2" s="73"/>
    </row>
    <row r="3" spans="1:8" ht="16.5" customHeight="1">
      <c r="A3" s="87" t="s">
        <v>0</v>
      </c>
      <c r="B3" s="87" t="s">
        <v>41</v>
      </c>
      <c r="C3" s="90" t="s">
        <v>72</v>
      </c>
      <c r="D3" s="91"/>
      <c r="E3" s="87" t="s">
        <v>73</v>
      </c>
      <c r="F3" s="82" t="s">
        <v>46</v>
      </c>
      <c r="G3" s="82" t="s">
        <v>100</v>
      </c>
      <c r="H3" s="87" t="s">
        <v>7</v>
      </c>
    </row>
    <row r="4" spans="1:8" ht="15" customHeight="1">
      <c r="A4" s="88"/>
      <c r="B4" s="88"/>
      <c r="C4" s="15" t="s">
        <v>48</v>
      </c>
      <c r="D4" s="15" t="s">
        <v>49</v>
      </c>
      <c r="E4" s="88"/>
      <c r="F4" s="83"/>
      <c r="G4" s="83"/>
      <c r="H4" s="88"/>
    </row>
    <row r="5" spans="1:8" ht="22.5" customHeight="1">
      <c r="A5" s="77">
        <v>1</v>
      </c>
      <c r="B5" s="77" t="s">
        <v>80</v>
      </c>
      <c r="C5" s="15">
        <v>4050</v>
      </c>
      <c r="D5" s="15">
        <v>4100</v>
      </c>
      <c r="E5" s="15">
        <f>D5-C5</f>
        <v>50</v>
      </c>
      <c r="F5" s="15">
        <v>3.19</v>
      </c>
      <c r="G5" s="15">
        <f>E5*F5</f>
        <v>159.5</v>
      </c>
      <c r="H5" s="15" t="s">
        <v>101</v>
      </c>
    </row>
    <row r="6" spans="1:8" ht="22.5" customHeight="1">
      <c r="A6" s="78"/>
      <c r="B6" s="79"/>
      <c r="C6" s="15">
        <v>516</v>
      </c>
      <c r="D6" s="15">
        <v>516</v>
      </c>
      <c r="E6" s="15">
        <f>D6-C6</f>
        <v>0</v>
      </c>
      <c r="F6" s="15">
        <v>3.19</v>
      </c>
      <c r="G6" s="15">
        <f>E6*F6</f>
        <v>0</v>
      </c>
      <c r="H6" s="15"/>
    </row>
    <row r="7" spans="1:8" ht="22.5" customHeight="1">
      <c r="A7" s="79"/>
      <c r="B7" s="1" t="s">
        <v>55</v>
      </c>
      <c r="C7" s="15"/>
      <c r="D7" s="15"/>
      <c r="E7" s="15">
        <f>E5+E6</f>
        <v>50</v>
      </c>
      <c r="F7" s="15">
        <v>3.19</v>
      </c>
      <c r="G7" s="15">
        <f>G5+G6</f>
        <v>159.5</v>
      </c>
      <c r="H7" s="15"/>
    </row>
    <row r="8" spans="1:8" ht="22.5" customHeight="1">
      <c r="A8" s="77">
        <v>2</v>
      </c>
      <c r="B8" s="77" t="s">
        <v>81</v>
      </c>
      <c r="C8" s="15">
        <v>6433</v>
      </c>
      <c r="D8" s="15">
        <v>6483</v>
      </c>
      <c r="E8" s="15">
        <f aca="true" t="shared" si="0" ref="E8:E25">D8-C8</f>
        <v>50</v>
      </c>
      <c r="F8" s="15">
        <v>3.19</v>
      </c>
      <c r="G8" s="15">
        <f aca="true" t="shared" si="1" ref="G8:G25">E8*F8</f>
        <v>159.5</v>
      </c>
      <c r="H8" s="15" t="s">
        <v>82</v>
      </c>
    </row>
    <row r="9" spans="1:8" ht="22.5" customHeight="1">
      <c r="A9" s="78"/>
      <c r="B9" s="79"/>
      <c r="C9" s="15">
        <v>998</v>
      </c>
      <c r="D9" s="15">
        <v>1018</v>
      </c>
      <c r="E9" s="15">
        <f t="shared" si="0"/>
        <v>20</v>
      </c>
      <c r="F9" s="15">
        <v>3.19</v>
      </c>
      <c r="G9" s="15">
        <f t="shared" si="1"/>
        <v>63.8</v>
      </c>
      <c r="H9" s="15"/>
    </row>
    <row r="10" spans="1:8" ht="22.5" customHeight="1">
      <c r="A10" s="79"/>
      <c r="B10" s="19" t="s">
        <v>55</v>
      </c>
      <c r="C10" s="15"/>
      <c r="D10" s="15"/>
      <c r="E10" s="15">
        <f>E8+E9</f>
        <v>70</v>
      </c>
      <c r="F10" s="15">
        <v>3.19</v>
      </c>
      <c r="G10" s="15">
        <f>G8+G9</f>
        <v>223.3</v>
      </c>
      <c r="H10" s="15"/>
    </row>
    <row r="11" spans="1:8" ht="22.5" customHeight="1">
      <c r="A11" s="77">
        <v>3</v>
      </c>
      <c r="B11" s="77" t="s">
        <v>83</v>
      </c>
      <c r="C11" s="15">
        <v>5475</v>
      </c>
      <c r="D11" s="15">
        <v>5519</v>
      </c>
      <c r="E11" s="15">
        <f t="shared" si="0"/>
        <v>44</v>
      </c>
      <c r="F11" s="15">
        <v>3.19</v>
      </c>
      <c r="G11" s="15">
        <f t="shared" si="1"/>
        <v>140.35999999999999</v>
      </c>
      <c r="H11" s="15" t="s">
        <v>102</v>
      </c>
    </row>
    <row r="12" spans="1:8" ht="22.5" customHeight="1">
      <c r="A12" s="78"/>
      <c r="B12" s="79"/>
      <c r="C12" s="15">
        <v>2149</v>
      </c>
      <c r="D12" s="15">
        <v>2169</v>
      </c>
      <c r="E12" s="15">
        <f t="shared" si="0"/>
        <v>20</v>
      </c>
      <c r="F12" s="15">
        <v>3.19</v>
      </c>
      <c r="G12" s="15">
        <f t="shared" si="1"/>
        <v>63.8</v>
      </c>
      <c r="H12" s="15"/>
    </row>
    <row r="13" spans="1:8" ht="22.5" customHeight="1">
      <c r="A13" s="79"/>
      <c r="B13" s="19" t="s">
        <v>55</v>
      </c>
      <c r="C13" s="15"/>
      <c r="D13" s="15"/>
      <c r="E13" s="15">
        <f>E11+E12</f>
        <v>64</v>
      </c>
      <c r="F13" s="15">
        <v>3.19</v>
      </c>
      <c r="G13" s="15">
        <f>G11+G12</f>
        <v>204.15999999999997</v>
      </c>
      <c r="H13" s="15"/>
    </row>
    <row r="14" spans="1:8" ht="22.5" customHeight="1">
      <c r="A14" s="77">
        <v>4</v>
      </c>
      <c r="B14" s="77" t="s">
        <v>84</v>
      </c>
      <c r="C14" s="15">
        <v>4065</v>
      </c>
      <c r="D14" s="15">
        <v>4165</v>
      </c>
      <c r="E14" s="15">
        <f t="shared" si="0"/>
        <v>100</v>
      </c>
      <c r="F14" s="15">
        <v>3.19</v>
      </c>
      <c r="G14" s="15">
        <f t="shared" si="1"/>
        <v>319</v>
      </c>
      <c r="H14" s="15"/>
    </row>
    <row r="15" spans="1:8" ht="22.5" customHeight="1">
      <c r="A15" s="78"/>
      <c r="B15" s="79"/>
      <c r="C15" s="15">
        <v>7712</v>
      </c>
      <c r="D15" s="15">
        <v>7742</v>
      </c>
      <c r="E15" s="15">
        <f t="shared" si="0"/>
        <v>30</v>
      </c>
      <c r="F15" s="15">
        <v>3.19</v>
      </c>
      <c r="G15" s="15">
        <f t="shared" si="1"/>
        <v>95.7</v>
      </c>
      <c r="H15" s="15"/>
    </row>
    <row r="16" spans="1:8" ht="22.5" customHeight="1">
      <c r="A16" s="79"/>
      <c r="B16" s="19" t="s">
        <v>55</v>
      </c>
      <c r="C16" s="15"/>
      <c r="D16" s="15"/>
      <c r="E16" s="15">
        <f>E14+E15</f>
        <v>130</v>
      </c>
      <c r="F16" s="15">
        <v>3.19</v>
      </c>
      <c r="G16" s="15">
        <f>G14+G15</f>
        <v>414.7</v>
      </c>
      <c r="H16" s="15"/>
    </row>
    <row r="17" spans="1:8" ht="22.5" customHeight="1">
      <c r="A17" s="92">
        <v>5</v>
      </c>
      <c r="B17" s="92" t="s">
        <v>85</v>
      </c>
      <c r="C17" s="15">
        <v>3683</v>
      </c>
      <c r="D17" s="15">
        <v>3733</v>
      </c>
      <c r="E17" s="15">
        <f t="shared" si="0"/>
        <v>50</v>
      </c>
      <c r="F17" s="15">
        <v>3.19</v>
      </c>
      <c r="G17" s="15">
        <f t="shared" si="1"/>
        <v>159.5</v>
      </c>
      <c r="H17" s="15" t="s">
        <v>86</v>
      </c>
    </row>
    <row r="18" spans="1:8" ht="22.5" customHeight="1">
      <c r="A18" s="94"/>
      <c r="B18" s="96"/>
      <c r="C18" s="15">
        <v>1322</v>
      </c>
      <c r="D18" s="15">
        <v>1342</v>
      </c>
      <c r="E18" s="15">
        <f t="shared" si="0"/>
        <v>20</v>
      </c>
      <c r="F18" s="15">
        <v>3.19</v>
      </c>
      <c r="G18" s="15">
        <f t="shared" si="1"/>
        <v>63.8</v>
      </c>
      <c r="H18" s="15"/>
    </row>
    <row r="19" spans="1:8" ht="22.5" customHeight="1">
      <c r="A19" s="97"/>
      <c r="B19" s="3" t="s">
        <v>55</v>
      </c>
      <c r="C19" s="15"/>
      <c r="D19" s="15"/>
      <c r="E19" s="15">
        <f>E17+E18</f>
        <v>70</v>
      </c>
      <c r="F19" s="15">
        <v>3.19</v>
      </c>
      <c r="G19" s="15">
        <f>G17+G18</f>
        <v>223.3</v>
      </c>
      <c r="H19" s="15"/>
    </row>
    <row r="20" spans="1:8" ht="22.5" customHeight="1">
      <c r="A20" s="19">
        <v>6</v>
      </c>
      <c r="B20" s="26" t="s">
        <v>87</v>
      </c>
      <c r="C20" s="15">
        <v>731</v>
      </c>
      <c r="D20" s="15">
        <v>731</v>
      </c>
      <c r="E20" s="15">
        <f>D20-C20</f>
        <v>0</v>
      </c>
      <c r="F20" s="15">
        <v>3.19</v>
      </c>
      <c r="G20" s="15">
        <f>E20*F20</f>
        <v>0</v>
      </c>
      <c r="H20" s="15"/>
    </row>
    <row r="21" spans="1:8" ht="22.5" customHeight="1">
      <c r="A21" s="77">
        <v>7</v>
      </c>
      <c r="B21" s="77" t="s">
        <v>88</v>
      </c>
      <c r="C21" s="15">
        <v>5902</v>
      </c>
      <c r="D21" s="15">
        <v>5912</v>
      </c>
      <c r="E21" s="15">
        <f>D21-C21</f>
        <v>10</v>
      </c>
      <c r="F21" s="15">
        <v>3.19</v>
      </c>
      <c r="G21" s="15">
        <f t="shared" si="1"/>
        <v>31.9</v>
      </c>
      <c r="H21" s="15" t="s">
        <v>89</v>
      </c>
    </row>
    <row r="22" spans="1:8" ht="22.5" customHeight="1">
      <c r="A22" s="78"/>
      <c r="B22" s="79"/>
      <c r="C22" s="15">
        <v>908</v>
      </c>
      <c r="D22" s="15">
        <v>913</v>
      </c>
      <c r="E22" s="15">
        <f t="shared" si="0"/>
        <v>5</v>
      </c>
      <c r="F22" s="15">
        <v>3.19</v>
      </c>
      <c r="G22" s="15">
        <f t="shared" si="1"/>
        <v>15.95</v>
      </c>
      <c r="H22" s="15"/>
    </row>
    <row r="23" spans="1:8" ht="22.5" customHeight="1">
      <c r="A23" s="79"/>
      <c r="B23" s="1" t="s">
        <v>55</v>
      </c>
      <c r="C23" s="15"/>
      <c r="D23" s="15"/>
      <c r="E23" s="15">
        <f>E21+E22</f>
        <v>15</v>
      </c>
      <c r="F23" s="15">
        <v>3.19</v>
      </c>
      <c r="G23" s="15">
        <f>G21+G22</f>
        <v>47.849999999999994</v>
      </c>
      <c r="H23" s="15"/>
    </row>
    <row r="24" spans="1:8" ht="22.5" customHeight="1">
      <c r="A24" s="77">
        <v>8</v>
      </c>
      <c r="B24" s="77" t="s">
        <v>90</v>
      </c>
      <c r="C24" s="15">
        <v>5080</v>
      </c>
      <c r="D24" s="15">
        <v>5089</v>
      </c>
      <c r="E24" s="15">
        <f>D24-C24</f>
        <v>9</v>
      </c>
      <c r="F24" s="15">
        <v>3.19</v>
      </c>
      <c r="G24" s="15">
        <f t="shared" si="1"/>
        <v>28.71</v>
      </c>
      <c r="H24" s="15"/>
    </row>
    <row r="25" spans="1:8" ht="22.5" customHeight="1">
      <c r="A25" s="78"/>
      <c r="B25" s="79"/>
      <c r="C25" s="15">
        <v>600</v>
      </c>
      <c r="D25" s="15">
        <v>605</v>
      </c>
      <c r="E25" s="15">
        <f t="shared" si="0"/>
        <v>5</v>
      </c>
      <c r="F25" s="15">
        <v>3.19</v>
      </c>
      <c r="G25" s="15">
        <f t="shared" si="1"/>
        <v>15.95</v>
      </c>
      <c r="H25" s="15"/>
    </row>
    <row r="26" spans="1:8" ht="22.5" customHeight="1">
      <c r="A26" s="79"/>
      <c r="B26" s="3" t="s">
        <v>55</v>
      </c>
      <c r="C26" s="27"/>
      <c r="D26" s="27"/>
      <c r="E26" s="15">
        <f>E24+E25</f>
        <v>14</v>
      </c>
      <c r="F26" s="15">
        <v>3.19</v>
      </c>
      <c r="G26" s="15">
        <f>G24+G25</f>
        <v>44.66</v>
      </c>
      <c r="H26" s="15"/>
    </row>
    <row r="27" spans="1:8" ht="22.5" customHeight="1">
      <c r="A27" s="1">
        <v>9</v>
      </c>
      <c r="B27" s="4" t="s">
        <v>103</v>
      </c>
      <c r="C27" s="28">
        <v>35281</v>
      </c>
      <c r="D27" s="28">
        <v>35599</v>
      </c>
      <c r="E27" s="15">
        <f>D27-C27</f>
        <v>318</v>
      </c>
      <c r="F27" s="15">
        <v>3.19</v>
      </c>
      <c r="G27" s="15">
        <f>E27*F27</f>
        <v>1014.42</v>
      </c>
      <c r="H27" s="15"/>
    </row>
    <row r="28" spans="1:8" ht="22.5" customHeight="1">
      <c r="A28" s="18">
        <v>10</v>
      </c>
      <c r="B28" s="43" t="s">
        <v>170</v>
      </c>
      <c r="C28" s="28">
        <v>51689</v>
      </c>
      <c r="D28" s="28">
        <v>54740</v>
      </c>
      <c r="E28" s="15">
        <f>D28-C28</f>
        <v>3051</v>
      </c>
      <c r="F28" s="15">
        <v>3.19</v>
      </c>
      <c r="G28" s="15">
        <f>E28*F28</f>
        <v>9732.69</v>
      </c>
      <c r="H28" s="15"/>
    </row>
    <row r="29" spans="1:8" ht="22.5" customHeight="1">
      <c r="A29" s="95" t="s">
        <v>67</v>
      </c>
      <c r="B29" s="71"/>
      <c r="C29" s="15"/>
      <c r="D29" s="15"/>
      <c r="E29" s="15">
        <f>E7+E10+E13+E16+E19+E20+E23+E26+E27+E28</f>
        <v>3782</v>
      </c>
      <c r="F29" s="15"/>
      <c r="G29" s="15">
        <f>G7+G10+G13+G16+G19+G20+G23+G26+G27+G28</f>
        <v>12064.58</v>
      </c>
      <c r="H29" s="15"/>
    </row>
    <row r="31" spans="1:7" ht="14.25">
      <c r="A31" t="s">
        <v>70</v>
      </c>
      <c r="G31" t="s">
        <v>71</v>
      </c>
    </row>
  </sheetData>
  <sheetProtection/>
  <mergeCells count="24">
    <mergeCell ref="B5:B6"/>
    <mergeCell ref="B8:B9"/>
    <mergeCell ref="A17:A19"/>
    <mergeCell ref="B24:B25"/>
    <mergeCell ref="A21:A23"/>
    <mergeCell ref="B11:B12"/>
    <mergeCell ref="A1:H1"/>
    <mergeCell ref="A2:H2"/>
    <mergeCell ref="C3:D3"/>
    <mergeCell ref="E3:E4"/>
    <mergeCell ref="F3:F4"/>
    <mergeCell ref="G3:G4"/>
    <mergeCell ref="H3:H4"/>
    <mergeCell ref="B3:B4"/>
    <mergeCell ref="A29:B29"/>
    <mergeCell ref="A3:A4"/>
    <mergeCell ref="A5:A7"/>
    <mergeCell ref="A8:A10"/>
    <mergeCell ref="A11:A13"/>
    <mergeCell ref="A14:A16"/>
    <mergeCell ref="A24:A26"/>
    <mergeCell ref="B14:B15"/>
    <mergeCell ref="B17:B18"/>
    <mergeCell ref="B21:B22"/>
  </mergeCells>
  <printOptions horizontalCentered="1"/>
  <pageMargins left="0.75" right="0.75" top="1.34" bottom="0.98" header="0.87" footer="0.51"/>
  <pageSetup orientation="portrait" paperSize="9" r:id="rId1"/>
  <headerFooter alignWithMargins="0">
    <oddHeader>&amp;C&amp;"宋体,加粗"&amp;20经营服务中心租点
月水费明细表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4">
      <selection activeCell="E30" sqref="E30"/>
    </sheetView>
  </sheetViews>
  <sheetFormatPr defaultColWidth="9.00390625" defaultRowHeight="14.25"/>
  <cols>
    <col min="1" max="1" width="4.625" style="0" customWidth="1"/>
    <col min="2" max="2" width="14.375" style="0" customWidth="1"/>
    <col min="3" max="3" width="5.875" style="0" customWidth="1"/>
    <col min="4" max="4" width="8.25390625" style="0" customWidth="1"/>
    <col min="5" max="5" width="7.875" style="0" customWidth="1"/>
    <col min="6" max="6" width="8.50390625" style="0" customWidth="1"/>
    <col min="7" max="7" width="8.25390625" style="0" customWidth="1"/>
    <col min="8" max="8" width="9.875" style="0" customWidth="1"/>
    <col min="9" max="9" width="11.875" style="0" customWidth="1"/>
  </cols>
  <sheetData>
    <row r="1" spans="1:9" ht="7.5" customHeight="1">
      <c r="A1" s="89"/>
      <c r="B1" s="89"/>
      <c r="C1" s="89"/>
      <c r="D1" s="89"/>
      <c r="E1" s="89"/>
      <c r="F1" s="89"/>
      <c r="G1" s="89"/>
      <c r="H1" s="89"/>
      <c r="I1" s="89"/>
    </row>
    <row r="2" spans="1:9" ht="18" customHeight="1">
      <c r="A2" s="73" t="s">
        <v>226</v>
      </c>
      <c r="B2" s="73"/>
      <c r="C2" s="73"/>
      <c r="D2" s="73"/>
      <c r="E2" s="73"/>
      <c r="F2" s="73"/>
      <c r="G2" s="73"/>
      <c r="H2" s="73"/>
      <c r="I2" s="73"/>
    </row>
    <row r="3" spans="1:9" ht="14.25">
      <c r="A3" s="87" t="s">
        <v>0</v>
      </c>
      <c r="B3" s="87" t="s">
        <v>41</v>
      </c>
      <c r="C3" s="87" t="s">
        <v>43</v>
      </c>
      <c r="D3" s="90" t="s">
        <v>44</v>
      </c>
      <c r="E3" s="91"/>
      <c r="F3" s="87" t="s">
        <v>45</v>
      </c>
      <c r="G3" s="82" t="s">
        <v>46</v>
      </c>
      <c r="H3" s="82" t="s">
        <v>6</v>
      </c>
      <c r="I3" s="87" t="s">
        <v>7</v>
      </c>
    </row>
    <row r="4" spans="1:9" ht="12.75" customHeight="1">
      <c r="A4" s="88"/>
      <c r="B4" s="88"/>
      <c r="C4" s="88"/>
      <c r="D4" s="15" t="s">
        <v>48</v>
      </c>
      <c r="E4" s="15" t="s">
        <v>49</v>
      </c>
      <c r="F4" s="88"/>
      <c r="G4" s="83"/>
      <c r="H4" s="83"/>
      <c r="I4" s="88"/>
    </row>
    <row r="5" spans="1:9" ht="22.5" customHeight="1">
      <c r="A5" s="14">
        <v>1</v>
      </c>
      <c r="B5" s="77" t="s">
        <v>104</v>
      </c>
      <c r="C5" s="1"/>
      <c r="D5" s="15">
        <v>95259</v>
      </c>
      <c r="E5" s="15">
        <v>96381</v>
      </c>
      <c r="F5" s="15">
        <f>E5-D5</f>
        <v>1122</v>
      </c>
      <c r="G5" s="15">
        <v>0.54</v>
      </c>
      <c r="H5" s="15">
        <f>F5*G5</f>
        <v>605.88</v>
      </c>
      <c r="I5" s="15"/>
    </row>
    <row r="6" spans="1:9" ht="22.5" customHeight="1">
      <c r="A6" s="77">
        <v>2</v>
      </c>
      <c r="B6" s="79"/>
      <c r="C6" s="1"/>
      <c r="D6" s="15">
        <v>132670</v>
      </c>
      <c r="E6" s="15">
        <v>135251</v>
      </c>
      <c r="F6" s="15">
        <f>E6-D6</f>
        <v>2581</v>
      </c>
      <c r="G6" s="15">
        <v>0.54</v>
      </c>
      <c r="H6" s="15">
        <f aca="true" t="shared" si="0" ref="H6:H20">F6*G6</f>
        <v>1393.74</v>
      </c>
      <c r="I6" s="15"/>
    </row>
    <row r="7" spans="1:9" ht="22.5" customHeight="1">
      <c r="A7" s="79"/>
      <c r="B7" s="19" t="s">
        <v>55</v>
      </c>
      <c r="C7" s="1"/>
      <c r="D7" s="11"/>
      <c r="E7" s="11"/>
      <c r="F7" s="11">
        <f>F5+F6</f>
        <v>3703</v>
      </c>
      <c r="G7" s="15">
        <v>0.54</v>
      </c>
      <c r="H7" s="15">
        <f t="shared" si="0"/>
        <v>1999.6200000000001</v>
      </c>
      <c r="I7" s="15"/>
    </row>
    <row r="8" spans="1:9" ht="22.5" customHeight="1">
      <c r="A8" s="16">
        <v>3</v>
      </c>
      <c r="B8" s="16" t="s">
        <v>105</v>
      </c>
      <c r="C8" s="1"/>
      <c r="D8" s="16">
        <v>158205</v>
      </c>
      <c r="E8" s="16">
        <v>158205</v>
      </c>
      <c r="F8" s="11">
        <f>E8-D8</f>
        <v>0</v>
      </c>
      <c r="G8" s="15">
        <v>0.54</v>
      </c>
      <c r="H8" s="15">
        <f t="shared" si="0"/>
        <v>0</v>
      </c>
      <c r="I8" s="15" t="s">
        <v>106</v>
      </c>
    </row>
    <row r="9" spans="1:9" ht="22.5" customHeight="1">
      <c r="A9" s="15">
        <v>4</v>
      </c>
      <c r="B9" s="1" t="s">
        <v>90</v>
      </c>
      <c r="C9" s="1"/>
      <c r="D9" s="15">
        <v>23742</v>
      </c>
      <c r="E9" s="15">
        <v>23742</v>
      </c>
      <c r="F9" s="15">
        <f aca="true" t="shared" si="1" ref="F9:F19">E9-D9</f>
        <v>0</v>
      </c>
      <c r="G9" s="15">
        <v>0.54</v>
      </c>
      <c r="H9" s="15">
        <f t="shared" si="0"/>
        <v>0</v>
      </c>
      <c r="I9" s="15" t="s">
        <v>107</v>
      </c>
    </row>
    <row r="10" spans="1:9" ht="22.5" customHeight="1">
      <c r="A10" s="77">
        <v>5</v>
      </c>
      <c r="B10" s="77" t="s">
        <v>108</v>
      </c>
      <c r="C10" s="1"/>
      <c r="D10" s="15">
        <v>71631</v>
      </c>
      <c r="E10" s="15">
        <v>71631</v>
      </c>
      <c r="F10" s="15">
        <f t="shared" si="1"/>
        <v>0</v>
      </c>
      <c r="G10" s="15">
        <v>0.54</v>
      </c>
      <c r="H10" s="15">
        <f t="shared" si="0"/>
        <v>0</v>
      </c>
      <c r="I10" s="15" t="s">
        <v>109</v>
      </c>
    </row>
    <row r="11" spans="1:9" ht="22.5" customHeight="1">
      <c r="A11" s="78"/>
      <c r="B11" s="79"/>
      <c r="C11" s="1" t="s">
        <v>110</v>
      </c>
      <c r="D11" s="15">
        <v>3458</v>
      </c>
      <c r="E11" s="15">
        <v>3458</v>
      </c>
      <c r="F11" s="15">
        <f>(E11-D11)*30</f>
        <v>0</v>
      </c>
      <c r="G11" s="15">
        <v>0.54</v>
      </c>
      <c r="H11" s="15">
        <f t="shared" si="0"/>
        <v>0</v>
      </c>
      <c r="I11" s="15"/>
    </row>
    <row r="12" spans="1:9" ht="22.5" customHeight="1">
      <c r="A12" s="79"/>
      <c r="B12" s="17" t="s">
        <v>55</v>
      </c>
      <c r="C12" s="1"/>
      <c r="D12" s="15"/>
      <c r="E12" s="15"/>
      <c r="F12" s="15">
        <f>F10+F11</f>
        <v>0</v>
      </c>
      <c r="G12" s="15">
        <v>0.54</v>
      </c>
      <c r="H12" s="15">
        <f t="shared" si="0"/>
        <v>0</v>
      </c>
      <c r="I12" s="15"/>
    </row>
    <row r="13" spans="1:9" ht="22.5" customHeight="1">
      <c r="A13" s="14">
        <v>6</v>
      </c>
      <c r="B13" s="1" t="s">
        <v>111</v>
      </c>
      <c r="C13" s="1"/>
      <c r="D13" s="15">
        <v>189038</v>
      </c>
      <c r="E13" s="15">
        <v>192287</v>
      </c>
      <c r="F13" s="15">
        <f t="shared" si="1"/>
        <v>3249</v>
      </c>
      <c r="G13" s="15">
        <v>0.54</v>
      </c>
      <c r="H13" s="15">
        <f t="shared" si="0"/>
        <v>1754.46</v>
      </c>
      <c r="I13" s="15" t="s">
        <v>112</v>
      </c>
    </row>
    <row r="14" spans="1:9" ht="22.5" customHeight="1">
      <c r="A14" s="14">
        <v>7</v>
      </c>
      <c r="B14" s="1" t="s">
        <v>113</v>
      </c>
      <c r="C14" s="1"/>
      <c r="D14" s="15">
        <v>90502</v>
      </c>
      <c r="E14" s="15">
        <v>91477</v>
      </c>
      <c r="F14" s="15">
        <f t="shared" si="1"/>
        <v>975</v>
      </c>
      <c r="G14" s="15">
        <v>0.54</v>
      </c>
      <c r="H14" s="15">
        <f t="shared" si="0"/>
        <v>526.5</v>
      </c>
      <c r="I14" s="15"/>
    </row>
    <row r="15" spans="1:9" ht="22.5" customHeight="1">
      <c r="A15" s="16">
        <v>8</v>
      </c>
      <c r="B15" s="16" t="s">
        <v>114</v>
      </c>
      <c r="C15" s="1"/>
      <c r="D15" s="11">
        <v>40296</v>
      </c>
      <c r="E15" s="11">
        <v>40678</v>
      </c>
      <c r="F15" s="11">
        <f t="shared" si="1"/>
        <v>382</v>
      </c>
      <c r="G15" s="15">
        <v>0.54</v>
      </c>
      <c r="H15" s="15">
        <f t="shared" si="0"/>
        <v>206.28</v>
      </c>
      <c r="I15" s="15" t="s">
        <v>115</v>
      </c>
    </row>
    <row r="16" spans="1:9" ht="22.5" customHeight="1">
      <c r="A16" s="15">
        <v>9</v>
      </c>
      <c r="B16" s="2" t="s">
        <v>90</v>
      </c>
      <c r="C16" s="2"/>
      <c r="D16" s="15">
        <v>16150</v>
      </c>
      <c r="E16" s="15">
        <v>16645</v>
      </c>
      <c r="F16" s="15">
        <f t="shared" si="1"/>
        <v>495</v>
      </c>
      <c r="G16" s="15">
        <v>0.54</v>
      </c>
      <c r="H16" s="15">
        <f t="shared" si="0"/>
        <v>267.3</v>
      </c>
      <c r="I16" s="15" t="s">
        <v>116</v>
      </c>
    </row>
    <row r="17" spans="1:9" ht="22.5" customHeight="1">
      <c r="A17" s="14">
        <v>10</v>
      </c>
      <c r="B17" s="1" t="s">
        <v>117</v>
      </c>
      <c r="C17" s="2"/>
      <c r="D17" s="15">
        <v>122012</v>
      </c>
      <c r="E17" s="15">
        <v>122611</v>
      </c>
      <c r="F17" s="15">
        <f t="shared" si="1"/>
        <v>599</v>
      </c>
      <c r="G17" s="15">
        <v>0.54</v>
      </c>
      <c r="H17" s="15">
        <f t="shared" si="0"/>
        <v>323.46000000000004</v>
      </c>
      <c r="I17" s="15" t="s">
        <v>118</v>
      </c>
    </row>
    <row r="18" spans="1:9" ht="22.5" customHeight="1">
      <c r="A18" s="14">
        <v>11</v>
      </c>
      <c r="B18" s="21" t="s">
        <v>119</v>
      </c>
      <c r="C18" s="21"/>
      <c r="D18" s="15">
        <v>7973</v>
      </c>
      <c r="E18" s="15">
        <v>8250</v>
      </c>
      <c r="F18" s="15">
        <f t="shared" si="1"/>
        <v>277</v>
      </c>
      <c r="G18" s="15">
        <v>0.54</v>
      </c>
      <c r="H18" s="15">
        <f t="shared" si="0"/>
        <v>149.58</v>
      </c>
      <c r="I18" s="15" t="s">
        <v>120</v>
      </c>
    </row>
    <row r="19" spans="1:9" ht="22.5" customHeight="1">
      <c r="A19" s="14">
        <v>12</v>
      </c>
      <c r="B19" s="2" t="s">
        <v>121</v>
      </c>
      <c r="C19" s="2"/>
      <c r="D19" s="15">
        <v>176999</v>
      </c>
      <c r="E19" s="15">
        <v>179858</v>
      </c>
      <c r="F19" s="15">
        <f t="shared" si="1"/>
        <v>2859</v>
      </c>
      <c r="G19" s="15">
        <v>0.54</v>
      </c>
      <c r="H19" s="15">
        <f t="shared" si="0"/>
        <v>1543.8600000000001</v>
      </c>
      <c r="I19" s="2"/>
    </row>
    <row r="20" spans="1:9" ht="22.5" customHeight="1">
      <c r="A20" s="14">
        <v>13</v>
      </c>
      <c r="B20" s="2" t="s">
        <v>122</v>
      </c>
      <c r="C20" s="2"/>
      <c r="D20" s="15">
        <v>5314</v>
      </c>
      <c r="E20" s="15">
        <v>5422</v>
      </c>
      <c r="F20" s="15">
        <f>(E20-D20)*40</f>
        <v>4320</v>
      </c>
      <c r="G20" s="15">
        <v>0.54</v>
      </c>
      <c r="H20" s="15">
        <f t="shared" si="0"/>
        <v>2332.8</v>
      </c>
      <c r="I20" s="1" t="s">
        <v>11</v>
      </c>
    </row>
    <row r="21" spans="1:9" ht="22.5" customHeight="1">
      <c r="A21" s="14"/>
      <c r="B21" s="1" t="s">
        <v>55</v>
      </c>
      <c r="C21" s="2"/>
      <c r="D21" s="15"/>
      <c r="E21" s="15"/>
      <c r="F21" s="15">
        <f>F19+F20</f>
        <v>7179</v>
      </c>
      <c r="G21" s="15"/>
      <c r="H21" s="15">
        <f>F21*0.54</f>
        <v>3876.6600000000003</v>
      </c>
      <c r="I21" s="1"/>
    </row>
    <row r="22" spans="1:9" ht="22.5" customHeight="1">
      <c r="A22" s="14">
        <v>15</v>
      </c>
      <c r="B22" s="2" t="s">
        <v>123</v>
      </c>
      <c r="C22" s="2"/>
      <c r="D22" s="15">
        <v>12476</v>
      </c>
      <c r="E22" s="15">
        <v>12940</v>
      </c>
      <c r="F22" s="15">
        <f>E22-D22</f>
        <v>464</v>
      </c>
      <c r="G22" s="15">
        <v>0.54</v>
      </c>
      <c r="H22" s="15">
        <f>F22*G22</f>
        <v>250.56</v>
      </c>
      <c r="I22" s="2"/>
    </row>
    <row r="23" spans="1:9" ht="22.5" customHeight="1">
      <c r="A23" s="14">
        <v>16</v>
      </c>
      <c r="B23" s="2" t="s">
        <v>124</v>
      </c>
      <c r="C23" s="2" t="s">
        <v>9</v>
      </c>
      <c r="D23" s="15">
        <v>11940</v>
      </c>
      <c r="E23" s="15">
        <v>12218</v>
      </c>
      <c r="F23" s="15">
        <f>(E23-D23)*30</f>
        <v>8340</v>
      </c>
      <c r="G23" s="15">
        <v>0.54</v>
      </c>
      <c r="H23" s="15">
        <f>F23*G23</f>
        <v>4503.6</v>
      </c>
      <c r="I23" s="2"/>
    </row>
    <row r="24" spans="1:9" ht="22.5" customHeight="1">
      <c r="A24" s="14">
        <v>17</v>
      </c>
      <c r="B24" s="1" t="s">
        <v>55</v>
      </c>
      <c r="C24" s="2"/>
      <c r="D24" s="15"/>
      <c r="E24" s="15"/>
      <c r="F24" s="15">
        <f>F22+F23</f>
        <v>8804</v>
      </c>
      <c r="G24" s="15"/>
      <c r="H24" s="15">
        <f>F24*0.54</f>
        <v>4754.160000000001</v>
      </c>
      <c r="I24" s="2"/>
    </row>
    <row r="25" spans="1:9" ht="22.5" customHeight="1">
      <c r="A25" s="14">
        <v>18</v>
      </c>
      <c r="B25" s="22" t="s">
        <v>125</v>
      </c>
      <c r="C25" s="22"/>
      <c r="D25" s="22">
        <v>233725</v>
      </c>
      <c r="E25" s="22">
        <v>240153</v>
      </c>
      <c r="F25" s="22">
        <f>E25-D25</f>
        <v>6428</v>
      </c>
      <c r="G25" s="22">
        <v>0.54</v>
      </c>
      <c r="H25" s="22">
        <f>F25*G25</f>
        <v>3471.1200000000003</v>
      </c>
      <c r="I25" s="2"/>
    </row>
    <row r="26" spans="1:9" ht="22.5" customHeight="1">
      <c r="A26" s="14">
        <v>19</v>
      </c>
      <c r="B26" s="22" t="s">
        <v>126</v>
      </c>
      <c r="C26" s="22" t="s">
        <v>11</v>
      </c>
      <c r="D26" s="22">
        <v>9670</v>
      </c>
      <c r="E26" s="22">
        <v>10256</v>
      </c>
      <c r="F26" s="22">
        <f>(E26-D26)*40</f>
        <v>23440</v>
      </c>
      <c r="G26" s="22">
        <v>0.54</v>
      </c>
      <c r="H26" s="22">
        <f>F26*G26</f>
        <v>12657.6</v>
      </c>
      <c r="I26" s="2"/>
    </row>
    <row r="27" spans="1:9" ht="22.5" customHeight="1">
      <c r="A27" s="14"/>
      <c r="B27" s="22" t="s">
        <v>55</v>
      </c>
      <c r="C27" s="22"/>
      <c r="D27" s="22"/>
      <c r="E27" s="22"/>
      <c r="F27" s="22">
        <f>F25+F26</f>
        <v>29868</v>
      </c>
      <c r="G27" s="22"/>
      <c r="H27" s="22">
        <f>F27*0.54</f>
        <v>16128.720000000001</v>
      </c>
      <c r="I27" s="2"/>
    </row>
    <row r="28" spans="1:9" ht="22.5" customHeight="1">
      <c r="A28" s="14">
        <v>20</v>
      </c>
      <c r="B28" s="2" t="s">
        <v>127</v>
      </c>
      <c r="C28" s="2"/>
      <c r="D28" s="15">
        <v>270552</v>
      </c>
      <c r="E28" s="15">
        <v>276148</v>
      </c>
      <c r="F28" s="15">
        <f>E28-D28</f>
        <v>5596</v>
      </c>
      <c r="G28" s="15">
        <v>0.54</v>
      </c>
      <c r="H28" s="15">
        <f>F28*G28</f>
        <v>3021.84</v>
      </c>
      <c r="I28" s="2"/>
    </row>
    <row r="29" spans="1:9" ht="22.5" customHeight="1">
      <c r="A29" s="2"/>
      <c r="B29" s="2" t="s">
        <v>67</v>
      </c>
      <c r="C29" s="2"/>
      <c r="D29" s="2"/>
      <c r="E29" s="2"/>
      <c r="F29" s="15">
        <f>F7+F8+F9+F12+F13+F14+F15+F16+F17+F18+F21+F24+F28+F27</f>
        <v>61127</v>
      </c>
      <c r="G29" s="15"/>
      <c r="H29" s="15">
        <f>H7+H8+H9+H12+H13+H14+H15+H16+H17+H18+H21+H24+H28+H27</f>
        <v>33008.58</v>
      </c>
      <c r="I29" s="15"/>
    </row>
    <row r="30" ht="15.75" customHeight="1">
      <c r="F30" s="23"/>
    </row>
    <row r="31" spans="2:3" ht="15" customHeight="1">
      <c r="B31" s="5" t="s">
        <v>128</v>
      </c>
      <c r="C31" s="5"/>
    </row>
    <row r="32" ht="15" customHeight="1">
      <c r="B32" s="24"/>
    </row>
    <row r="33" ht="22.5" customHeight="1"/>
  </sheetData>
  <sheetProtection/>
  <mergeCells count="14">
    <mergeCell ref="F3:F4"/>
    <mergeCell ref="G3:G4"/>
    <mergeCell ref="H3:H4"/>
    <mergeCell ref="I3:I4"/>
    <mergeCell ref="A1:I1"/>
    <mergeCell ref="A2:I2"/>
    <mergeCell ref="D3:E3"/>
    <mergeCell ref="A3:A4"/>
    <mergeCell ref="A6:A7"/>
    <mergeCell ref="A10:A12"/>
    <mergeCell ref="B3:B4"/>
    <mergeCell ref="B5:B6"/>
    <mergeCell ref="B10:B11"/>
    <mergeCell ref="C3:C4"/>
  </mergeCells>
  <printOptions horizontalCentered="1"/>
  <pageMargins left="0.75" right="0.75" top="1.26" bottom="0.98" header="0.63" footer="0.51"/>
  <pageSetup orientation="portrait" paperSize="9" r:id="rId1"/>
  <headerFooter alignWithMargins="0">
    <oddHeader>&amp;C&amp;"宋体,加粗"&amp;20经营服务中心租点
月电费明细表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AutoBVT</cp:lastModifiedBy>
  <cp:lastPrinted>2020-10-16T00:30:32Z</cp:lastPrinted>
  <dcterms:created xsi:type="dcterms:W3CDTF">2009-07-01T02:23:39Z</dcterms:created>
  <dcterms:modified xsi:type="dcterms:W3CDTF">2020-10-16T00:30:40Z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