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200" windowHeight="10755" activeTab="5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澄园膳食租点电费  " sheetId="11" r:id="rId11"/>
    <sheet name="澄园膳食租点水费   " sheetId="12" r:id="rId12"/>
    <sheet name="金培中心" sheetId="13" r:id="rId13"/>
    <sheet name="校内超市" sheetId="14" r:id="rId14"/>
    <sheet name="饮食服务中心" sheetId="15" r:id="rId15"/>
  </sheets>
  <definedNames>
    <definedName name="_xlnm.Print_Area" localSheetId="5">'沁园（水）'!$A$1:$I$20</definedName>
    <definedName name="_xlnm.Print_Area" localSheetId="13">'校内超市'!$A$1:$I$17</definedName>
  </definedNames>
  <calcPr fullCalcOnLoad="1"/>
</workbook>
</file>

<file path=xl/sharedStrings.xml><?xml version="1.0" encoding="utf-8"?>
<sst xmlns="http://schemas.openxmlformats.org/spreadsheetml/2006/main" count="394" uniqueCount="203">
  <si>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</si>
  <si>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</si>
  <si>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</si>
  <si>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</si>
  <si>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</si>
  <si>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</si>
  <si>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</si>
  <si>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</si>
  <si>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</si>
  <si>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</si>
  <si>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</si>
  <si>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</si>
  <si>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</si>
  <si>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</si>
  <si>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</si>
  <si>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</si>
  <si>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</si>
  <si>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</si>
  <si>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</si>
  <si>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</si>
  <si>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</si>
  <si>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</si>
  <si>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</si>
  <si>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</si>
  <si>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</si>
  <si>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</si>
  <si>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</si>
  <si>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</si>
  <si>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</si>
  <si>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</si>
  <si>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</si>
  <si>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</si>
  <si>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</si>
  <si>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</si>
  <si>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</si>
  <si>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</si>
  <si>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</si>
  <si>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</si>
  <si>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</si>
  <si>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</si>
  <si>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</si>
  <si>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</si>
  <si>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</si>
  <si>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</si>
  <si>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</si>
  <si>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</si>
  <si>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</si>
  <si>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</si>
  <si>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恒妤餐厅</t>
  </si>
  <si>
    <t>200/5</t>
  </si>
  <si>
    <t>小计</t>
  </si>
  <si>
    <t>合计：</t>
  </si>
  <si>
    <t xml:space="preserve"> </t>
  </si>
  <si>
    <t>使用部门签字：</t>
  </si>
  <si>
    <t>水度</t>
  </si>
  <si>
    <t>实用水量</t>
  </si>
  <si>
    <t>表1</t>
  </si>
  <si>
    <t>表2</t>
  </si>
  <si>
    <t>表3</t>
  </si>
  <si>
    <t>表4</t>
  </si>
  <si>
    <t>表5</t>
  </si>
  <si>
    <t>润园冰库</t>
  </si>
  <si>
    <t>值班室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</si>
  <si>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</si>
  <si>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</si>
  <si>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150/5</t>
  </si>
  <si>
    <t>使用部门签字：                               抄表人：朱远山</t>
  </si>
  <si>
    <t>金额 （元）</t>
  </si>
  <si>
    <t>使用部门签字：                                   抄表人：朱远山</t>
  </si>
  <si>
    <t>店名</t>
  </si>
  <si>
    <t>合计</t>
  </si>
  <si>
    <t>表6</t>
  </si>
  <si>
    <t>5/200</t>
  </si>
  <si>
    <t xml:space="preserve"> </t>
  </si>
  <si>
    <t xml:space="preserve">                                              </t>
  </si>
  <si>
    <t>说明：本月体育馆用水量已扣除</t>
  </si>
  <si>
    <t>体育馆（水）</t>
  </si>
  <si>
    <t>电量小计</t>
  </si>
  <si>
    <t>锅炉</t>
  </si>
  <si>
    <t>照明</t>
  </si>
  <si>
    <t>动力</t>
  </si>
  <si>
    <t>电梯</t>
  </si>
  <si>
    <t>400/5</t>
  </si>
  <si>
    <t>客房</t>
  </si>
  <si>
    <t>实用电量(度）</t>
  </si>
  <si>
    <t>智能读数</t>
  </si>
  <si>
    <t>备注：沁园超市电量已扣除机房电量、泽园超市电量已扣除ATM机电量</t>
  </si>
  <si>
    <r>
      <t>2</t>
    </r>
    <r>
      <rPr>
        <sz val="11"/>
        <rFont val="宋体"/>
        <family val="0"/>
      </rPr>
      <t>00/5</t>
    </r>
  </si>
  <si>
    <t>咖啡屋</t>
  </si>
  <si>
    <t>澄园超市</t>
  </si>
  <si>
    <t>泽园超市</t>
  </si>
  <si>
    <t>泽园ATM机</t>
  </si>
  <si>
    <t>润园超市</t>
  </si>
  <si>
    <t>沁园超市</t>
  </si>
  <si>
    <t xml:space="preserve">实用电量（度）  </t>
  </si>
  <si>
    <t>合计</t>
  </si>
  <si>
    <t>使用单位：                                     南审抄表人：</t>
  </si>
  <si>
    <t>梅花2层照明</t>
  </si>
  <si>
    <t>梅花2层大厅</t>
  </si>
  <si>
    <t>小计</t>
  </si>
  <si>
    <t>小计</t>
  </si>
  <si>
    <t>梅花2层动力1</t>
  </si>
  <si>
    <t>梅花2层动力2</t>
  </si>
  <si>
    <t>梅花3层照明</t>
  </si>
  <si>
    <t>梅花3层动力1</t>
  </si>
  <si>
    <t>梅花3层动力2</t>
  </si>
  <si>
    <r>
      <t>5/20</t>
    </r>
    <r>
      <rPr>
        <sz val="12"/>
        <rFont val="宋体"/>
        <family val="0"/>
      </rPr>
      <t>0</t>
    </r>
  </si>
  <si>
    <t>梅花2层</t>
  </si>
  <si>
    <t>巨百照明</t>
  </si>
  <si>
    <t>巨百动力</t>
  </si>
  <si>
    <r>
      <t>5</t>
    </r>
    <r>
      <rPr>
        <sz val="12"/>
        <rFont val="宋体"/>
        <family val="0"/>
      </rPr>
      <t>/200</t>
    </r>
  </si>
  <si>
    <r>
      <t>5/1</t>
    </r>
    <r>
      <rPr>
        <sz val="12"/>
        <rFont val="宋体"/>
        <family val="0"/>
      </rPr>
      <t>50</t>
    </r>
  </si>
  <si>
    <t>四站电表</t>
  </si>
  <si>
    <t>四站水表</t>
  </si>
  <si>
    <r>
      <t>5</t>
    </r>
    <r>
      <rPr>
        <sz val="12"/>
        <rFont val="宋体"/>
        <family val="0"/>
      </rPr>
      <t>/200</t>
    </r>
  </si>
  <si>
    <t>巨百操作间1</t>
  </si>
  <si>
    <t>巨百操作间2</t>
  </si>
  <si>
    <t>巨百包间1</t>
  </si>
  <si>
    <t>巨百包间2</t>
  </si>
  <si>
    <t>5/150</t>
  </si>
  <si>
    <t>5/250</t>
  </si>
  <si>
    <t>巨百餐饮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</si>
  <si>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</si>
  <si>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</si>
  <si>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</si>
  <si>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</si>
  <si>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</si>
  <si>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</si>
  <si>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</si>
  <si>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</si>
  <si>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</si>
  <si>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</si>
  <si>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</si>
  <si>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</si>
  <si>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</si>
  <si>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表19</t>
  </si>
  <si>
    <t>表20</t>
  </si>
  <si>
    <t>小计：</t>
  </si>
  <si>
    <r>
      <t>5/</t>
    </r>
    <r>
      <rPr>
        <sz val="12"/>
        <rFont val="宋体"/>
        <family val="0"/>
      </rPr>
      <t>600</t>
    </r>
  </si>
  <si>
    <t>麦当劳</t>
  </si>
  <si>
    <t>5/400</t>
  </si>
  <si>
    <r>
      <t xml:space="preserve"> </t>
    </r>
    <r>
      <rPr>
        <sz val="12"/>
        <rFont val="宋体"/>
        <family val="0"/>
      </rPr>
      <t xml:space="preserve">                抄表员：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</si>
  <si>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</si>
  <si>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</si>
  <si>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抄表员：</t>
    </r>
  </si>
  <si>
    <t>使用部门签字：                                         抄表员：</t>
  </si>
  <si>
    <t xml:space="preserve"> 抄表员：</t>
  </si>
  <si>
    <t>抄表员：</t>
  </si>
  <si>
    <t>使用部门签字：                                     抄表员：</t>
  </si>
  <si>
    <t>抄表员：</t>
  </si>
  <si>
    <t>梅花餐饮小计：</t>
  </si>
  <si>
    <t>新表本月示数</t>
  </si>
  <si>
    <t>大厅水果间</t>
  </si>
  <si>
    <t>上月示数</t>
  </si>
  <si>
    <t>本月示数</t>
  </si>
  <si>
    <t>梅花3层</t>
  </si>
  <si>
    <r>
      <t>5</t>
    </r>
    <r>
      <rPr>
        <sz val="12"/>
        <rFont val="宋体"/>
        <family val="0"/>
      </rPr>
      <t>/300</t>
    </r>
  </si>
  <si>
    <t>中快餐饮</t>
  </si>
  <si>
    <t>卡特餐厅</t>
  </si>
  <si>
    <t>250/5</t>
  </si>
  <si>
    <t>润园餐厅吸烟机</t>
  </si>
  <si>
    <t>泽园餐厅吸烟机</t>
  </si>
  <si>
    <t>澄园餐厅吸烟机</t>
  </si>
  <si>
    <t>一层</t>
  </si>
  <si>
    <t>三层</t>
  </si>
  <si>
    <t>二层</t>
  </si>
  <si>
    <t>沁园餐厅吸烟机</t>
  </si>
  <si>
    <r>
      <t>4</t>
    </r>
    <r>
      <rPr>
        <sz val="12"/>
        <rFont val="宋体"/>
        <family val="0"/>
      </rPr>
      <t>00/5</t>
    </r>
  </si>
  <si>
    <t>750/5</t>
  </si>
  <si>
    <t>油烟机</t>
  </si>
  <si>
    <r>
      <t>4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</si>
  <si>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50/5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</si>
  <si>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0/5</t>
    </r>
  </si>
  <si>
    <t>小超市</t>
  </si>
  <si>
    <t>备注：卡特餐厅用电量已减去油烟机及小超市电量</t>
  </si>
  <si>
    <r>
      <t>沁园浴室  7~9</t>
    </r>
    <r>
      <rPr>
        <sz val="14"/>
        <color indexed="8"/>
        <rFont val="宋体"/>
        <family val="0"/>
      </rPr>
      <t>月份</t>
    </r>
  </si>
  <si>
    <r>
      <t>润园浴室  7~9</t>
    </r>
    <r>
      <rPr>
        <sz val="14"/>
        <color indexed="8"/>
        <rFont val="宋体"/>
        <family val="0"/>
      </rPr>
      <t>月份</t>
    </r>
  </si>
  <si>
    <r>
      <t>泽园浴室  7~9</t>
    </r>
    <r>
      <rPr>
        <sz val="14"/>
        <color indexed="8"/>
        <rFont val="宋体"/>
        <family val="0"/>
      </rPr>
      <t>月份</t>
    </r>
  </si>
  <si>
    <r>
      <t>澄园浴室  7~9</t>
    </r>
    <r>
      <rPr>
        <sz val="14"/>
        <color indexed="8"/>
        <rFont val="宋体"/>
        <family val="0"/>
      </rPr>
      <t>月份</t>
    </r>
  </si>
  <si>
    <r>
      <t>沁园租点7~9</t>
    </r>
    <r>
      <rPr>
        <sz val="16"/>
        <rFont val="宋体"/>
        <family val="0"/>
      </rPr>
      <t>月</t>
    </r>
  </si>
  <si>
    <r>
      <t>润园租点7~9</t>
    </r>
    <r>
      <rPr>
        <sz val="16"/>
        <rFont val="宋体"/>
        <family val="0"/>
      </rPr>
      <t>月</t>
    </r>
  </si>
  <si>
    <r>
      <t>泽园租点7~9</t>
    </r>
    <r>
      <rPr>
        <sz val="16"/>
        <rFont val="宋体"/>
        <family val="0"/>
      </rPr>
      <t>月</t>
    </r>
  </si>
  <si>
    <t>梅花餐饮3楼照明</t>
  </si>
  <si>
    <t>梅花餐饮3楼动力</t>
  </si>
  <si>
    <t>梅花餐饮2楼照明</t>
  </si>
  <si>
    <t>梅花餐饮2楼动力1</t>
  </si>
  <si>
    <t>梅花餐饮2楼动力2</t>
  </si>
  <si>
    <t>梅花餐饮3楼</t>
  </si>
  <si>
    <t>梅花餐饮2楼</t>
  </si>
  <si>
    <t>味亨</t>
  </si>
  <si>
    <t>味亨照明</t>
  </si>
  <si>
    <t>味亨动力</t>
  </si>
  <si>
    <t>备注：味亨餐厅照明+动力用电量减去冰库、值班室用电量，剩余为味亨餐厅用电量。</t>
  </si>
  <si>
    <r>
      <t xml:space="preserve">澄园卡特餐厅 </t>
    </r>
    <r>
      <rPr>
        <sz val="18"/>
        <color indexed="8"/>
        <rFont val="宋体"/>
        <family val="0"/>
      </rPr>
      <t>9</t>
    </r>
    <r>
      <rPr>
        <sz val="18"/>
        <color indexed="8"/>
        <rFont val="宋体"/>
        <family val="0"/>
      </rPr>
      <t>月</t>
    </r>
  </si>
  <si>
    <r>
      <t xml:space="preserve">澄园租点 </t>
    </r>
    <r>
      <rPr>
        <sz val="18"/>
        <color indexed="8"/>
        <rFont val="宋体"/>
        <family val="0"/>
      </rPr>
      <t>9</t>
    </r>
    <r>
      <rPr>
        <sz val="18"/>
        <color indexed="8"/>
        <rFont val="宋体"/>
        <family val="0"/>
      </rPr>
      <t>月</t>
    </r>
  </si>
  <si>
    <r>
      <t xml:space="preserve">部门：金培中心 </t>
    </r>
    <r>
      <rPr>
        <sz val="12"/>
        <rFont val="宋体"/>
        <family val="0"/>
      </rPr>
      <t>7~9</t>
    </r>
    <r>
      <rPr>
        <sz val="12"/>
        <rFont val="宋体"/>
        <family val="0"/>
      </rPr>
      <t>月</t>
    </r>
  </si>
  <si>
    <r>
      <t xml:space="preserve">部门：超市 </t>
    </r>
    <r>
      <rPr>
        <sz val="12"/>
        <rFont val="宋体"/>
        <family val="0"/>
      </rPr>
      <t>7~9</t>
    </r>
    <r>
      <rPr>
        <sz val="12"/>
        <rFont val="宋体"/>
        <family val="0"/>
      </rPr>
      <t>月</t>
    </r>
  </si>
  <si>
    <r>
      <t xml:space="preserve">部门：饮食服务中心 </t>
    </r>
    <r>
      <rPr>
        <sz val="12"/>
        <rFont val="宋体"/>
        <family val="0"/>
      </rPr>
      <t>7~9</t>
    </r>
    <r>
      <rPr>
        <sz val="12"/>
        <rFont val="宋体"/>
        <family val="0"/>
      </rPr>
      <t>月</t>
    </r>
  </si>
  <si>
    <t>梅花3楼</t>
  </si>
  <si>
    <t>梅花3楼清真</t>
  </si>
  <si>
    <t xml:space="preserve">                                                                                                                               </t>
  </si>
  <si>
    <t>表1</t>
  </si>
  <si>
    <r>
      <t>泽园租点7~9</t>
    </r>
    <r>
      <rPr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</si>
</sst>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" borderId="8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0" xfId="40">
      <alignment vertical="center"/>
      <protection/>
    </xf>
    <xf numFmtId="0" fontId="11" fillId="0" borderId="0" xfId="40" applyFont="1">
      <alignment vertical="center"/>
      <protection/>
    </xf>
    <xf numFmtId="0" fontId="12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14" fillId="0" borderId="10" xfId="40" applyFont="1" applyBorder="1" applyAlignment="1">
      <alignment horizontal="center" vertical="center"/>
      <protection/>
    </xf>
    <xf numFmtId="176" fontId="14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center"/>
    </xf>
    <xf numFmtId="0" fontId="53" fillId="0" borderId="0" xfId="40" applyFo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33" fillId="0" borderId="0" xfId="40" applyFo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 hidden="1" locked="0"/>
    </xf>
    <xf numFmtId="0" fontId="3" fillId="0" borderId="10" xfId="40" applyFont="1" applyBorder="1" applyAlignment="1" applyProtection="1">
      <alignment horizontal="center" vertical="center" shrinkToFit="1"/>
      <protection hidden="1" locked="0"/>
    </xf>
    <xf numFmtId="176" fontId="0" fillId="0" borderId="10" xfId="40" applyNumberFormat="1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14" fillId="0" borderId="0" xfId="40" applyFont="1" applyAlignment="1">
      <alignment vertical="center"/>
      <protection/>
    </xf>
    <xf numFmtId="0" fontId="53" fillId="0" borderId="0" xfId="40" applyFont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7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4" max="4" width="11.625" style="0" bestFit="1" customWidth="1"/>
    <col min="6" max="6" width="8.625" style="0" customWidth="1"/>
    <col min="7" max="7" width="11.375" style="0" customWidth="1"/>
    <col min="8" max="8" width="10.875" style="0" customWidth="1"/>
    <col min="9" max="17" width="9.00390625" style="0" hidden="1" customWidth="1"/>
  </cols>
  <sheetData>
    <row r="1" spans="1:8" ht="22.5">
      <c r="A1" s="85" t="s">
        <v>175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17605</v>
      </c>
      <c r="D3" s="1">
        <v>17734</v>
      </c>
      <c r="E3" s="1">
        <f>(D3-C3)*30</f>
        <v>3870</v>
      </c>
      <c r="F3" s="1">
        <v>0.54</v>
      </c>
      <c r="G3" s="1">
        <f>E3*F3</f>
        <v>2089.8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34710</v>
      </c>
      <c r="D4" s="1">
        <v>34954</v>
      </c>
      <c r="E4" s="1">
        <f>(D4-C4)*40</f>
        <v>9760</v>
      </c>
      <c r="F4" s="1">
        <v>0.54</v>
      </c>
      <c r="G4" s="1">
        <f>E4*F4</f>
        <v>5270.400000000001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53933</v>
      </c>
      <c r="D5" s="1">
        <v>54805</v>
      </c>
      <c r="E5" s="1">
        <f>D5-C5</f>
        <v>872</v>
      </c>
      <c r="F5" s="1">
        <v>0.54</v>
      </c>
      <c r="G5" s="1">
        <f>E5*F5</f>
        <v>470.88000000000005</v>
      </c>
      <c r="H5" s="1"/>
    </row>
    <row r="6" spans="1:8" ht="30" customHeight="1">
      <c r="A6" s="1">
        <v>4</v>
      </c>
      <c r="B6" s="1" t="s">
        <v>13</v>
      </c>
      <c r="C6" s="1">
        <v>54177</v>
      </c>
      <c r="D6" s="1">
        <v>55124</v>
      </c>
      <c r="E6" s="1">
        <f>D6-C6</f>
        <v>947</v>
      </c>
      <c r="F6" s="1">
        <v>0.54</v>
      </c>
      <c r="G6" s="1">
        <f>E6*F6</f>
        <v>511.38000000000005</v>
      </c>
      <c r="H6" s="1"/>
    </row>
    <row r="7" spans="1:8" ht="30" customHeight="1">
      <c r="A7" s="1">
        <v>5</v>
      </c>
      <c r="B7" s="1" t="s">
        <v>14</v>
      </c>
      <c r="C7" s="1">
        <v>10782</v>
      </c>
      <c r="D7" s="1">
        <v>10893</v>
      </c>
      <c r="E7" s="1">
        <f>(D7-C7)*30</f>
        <v>3330</v>
      </c>
      <c r="F7" s="1">
        <v>0.54</v>
      </c>
      <c r="G7" s="1">
        <f>E7*F7</f>
        <v>1798.2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18779</v>
      </c>
      <c r="F8" s="1"/>
      <c r="G8" s="1">
        <f>SUM(G3:G7)</f>
        <v>10140.660000000002</v>
      </c>
      <c r="H8" s="1"/>
    </row>
    <row r="9" spans="1:8" ht="30" customHeight="1">
      <c r="A9" s="1">
        <v>7</v>
      </c>
      <c r="B9" s="1" t="s">
        <v>16</v>
      </c>
      <c r="C9" s="1">
        <v>6099</v>
      </c>
      <c r="D9" s="1">
        <v>6742</v>
      </c>
      <c r="E9" s="1">
        <f>D9-C9</f>
        <v>643</v>
      </c>
      <c r="F9" s="1">
        <v>3.19</v>
      </c>
      <c r="G9" s="1">
        <f>E9*F9</f>
        <v>2051.17</v>
      </c>
      <c r="H9" s="1"/>
    </row>
    <row r="10" spans="1:13" ht="30" customHeight="1">
      <c r="A10" s="1">
        <v>8</v>
      </c>
      <c r="B10" s="1" t="s">
        <v>17</v>
      </c>
      <c r="C10" s="1">
        <v>6812</v>
      </c>
      <c r="D10" s="1">
        <v>8390</v>
      </c>
      <c r="E10" s="1">
        <f>D10-C10</f>
        <v>1578</v>
      </c>
      <c r="F10" s="1">
        <v>3.19</v>
      </c>
      <c r="G10" s="1">
        <f>E10*F10</f>
        <v>5033.82</v>
      </c>
      <c r="H10" s="77"/>
      <c r="M10" t="s">
        <v>74</v>
      </c>
    </row>
    <row r="11" spans="1:8" ht="30" customHeight="1">
      <c r="A11" s="1">
        <v>9</v>
      </c>
      <c r="B11" s="1" t="s">
        <v>18</v>
      </c>
      <c r="C11" s="1">
        <v>11060</v>
      </c>
      <c r="D11" s="1">
        <v>11471</v>
      </c>
      <c r="E11" s="1">
        <f>D11-C11</f>
        <v>411</v>
      </c>
      <c r="F11" s="1">
        <v>3.19</v>
      </c>
      <c r="G11" s="1">
        <f>E11*F11</f>
        <v>1311.09</v>
      </c>
      <c r="H11" s="1"/>
    </row>
    <row r="12" spans="1:8" ht="30" customHeight="1">
      <c r="A12" s="1">
        <v>10</v>
      </c>
      <c r="B12" s="1" t="s">
        <v>19</v>
      </c>
      <c r="C12" s="1"/>
      <c r="D12" s="1" t="s">
        <v>73</v>
      </c>
      <c r="E12" s="1">
        <f>SUM(E9:E11)</f>
        <v>2632</v>
      </c>
      <c r="F12" s="1"/>
      <c r="G12" s="1">
        <f>SUM(G9:G11)</f>
        <v>8396.08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20</v>
      </c>
      <c r="C15" s="2"/>
      <c r="D15" s="2"/>
      <c r="E15" s="1"/>
      <c r="F15" s="1"/>
      <c r="G15" s="1">
        <f>G8+G12</f>
        <v>18536.74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.5" customHeight="1">
      <c r="B18" s="6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P16" sqref="P16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11"/>
      <c r="B1" s="111"/>
      <c r="C1" s="111"/>
      <c r="D1" s="111"/>
      <c r="E1" s="111"/>
      <c r="F1" s="111"/>
      <c r="G1" s="111"/>
      <c r="H1" s="111"/>
      <c r="I1" s="111"/>
    </row>
    <row r="2" spans="1:9" ht="16.5" customHeight="1">
      <c r="A2" s="125" t="s">
        <v>202</v>
      </c>
      <c r="B2" s="126"/>
      <c r="C2" s="126"/>
      <c r="D2" s="126"/>
      <c r="E2" s="126"/>
      <c r="F2" s="126"/>
      <c r="G2" s="126"/>
      <c r="H2" s="126"/>
      <c r="I2" s="126"/>
    </row>
    <row r="3" spans="1:9" ht="16.5" customHeight="1">
      <c r="A3" s="109" t="s">
        <v>0</v>
      </c>
      <c r="B3" s="109" t="s">
        <v>39</v>
      </c>
      <c r="C3" s="9"/>
      <c r="D3" s="112" t="s">
        <v>54</v>
      </c>
      <c r="E3" s="113"/>
      <c r="F3" s="90" t="s">
        <v>55</v>
      </c>
      <c r="G3" s="90" t="s">
        <v>44</v>
      </c>
      <c r="H3" s="90" t="s">
        <v>67</v>
      </c>
      <c r="I3" s="109" t="s">
        <v>7</v>
      </c>
    </row>
    <row r="4" spans="1:9" ht="16.5" customHeight="1">
      <c r="A4" s="110"/>
      <c r="B4" s="110"/>
      <c r="C4" s="10"/>
      <c r="D4" s="11" t="s">
        <v>46</v>
      </c>
      <c r="E4" s="11" t="s">
        <v>47</v>
      </c>
      <c r="F4" s="91"/>
      <c r="G4" s="91"/>
      <c r="H4" s="91"/>
      <c r="I4" s="110"/>
    </row>
    <row r="5" spans="1:9" ht="16.5" customHeight="1">
      <c r="A5" s="12">
        <v>1</v>
      </c>
      <c r="B5" s="128" t="s">
        <v>121</v>
      </c>
      <c r="C5" s="1" t="s">
        <v>56</v>
      </c>
      <c r="D5" s="11">
        <v>348</v>
      </c>
      <c r="E5" s="11">
        <v>373</v>
      </c>
      <c r="F5" s="11">
        <f>E5-D5</f>
        <v>25</v>
      </c>
      <c r="G5" s="11">
        <v>3.19</v>
      </c>
      <c r="H5" s="11">
        <f>F5*G5</f>
        <v>79.75</v>
      </c>
      <c r="I5" s="11"/>
    </row>
    <row r="6" spans="1:9" ht="16.5" customHeight="1">
      <c r="A6" s="12">
        <v>2</v>
      </c>
      <c r="B6" s="129"/>
      <c r="C6" s="1" t="s">
        <v>57</v>
      </c>
      <c r="D6" s="11">
        <v>223</v>
      </c>
      <c r="E6" s="11">
        <v>241</v>
      </c>
      <c r="F6" s="11">
        <f aca="true" t="shared" si="0" ref="F6:F24">E6-D6</f>
        <v>18</v>
      </c>
      <c r="G6" s="11">
        <v>3.19</v>
      </c>
      <c r="H6" s="11">
        <f>F6*G6</f>
        <v>57.42</v>
      </c>
      <c r="I6" s="11"/>
    </row>
    <row r="7" spans="1:9" ht="16.5" customHeight="1">
      <c r="A7" s="12">
        <v>3</v>
      </c>
      <c r="B7" s="129"/>
      <c r="C7" s="1" t="s">
        <v>58</v>
      </c>
      <c r="D7" s="11">
        <v>203</v>
      </c>
      <c r="E7" s="11">
        <v>235</v>
      </c>
      <c r="F7" s="11">
        <f t="shared" si="0"/>
        <v>32</v>
      </c>
      <c r="G7" s="11">
        <v>3.19</v>
      </c>
      <c r="H7" s="11">
        <f>F7*G7</f>
        <v>102.08</v>
      </c>
      <c r="I7" s="11"/>
    </row>
    <row r="8" spans="1:9" ht="16.5" customHeight="1">
      <c r="A8" s="98">
        <v>4</v>
      </c>
      <c r="B8" s="99"/>
      <c r="C8" s="1" t="s">
        <v>59</v>
      </c>
      <c r="D8" s="11">
        <v>935</v>
      </c>
      <c r="E8" s="11">
        <v>980</v>
      </c>
      <c r="F8" s="11">
        <f t="shared" si="0"/>
        <v>45</v>
      </c>
      <c r="G8" s="11">
        <v>3.19</v>
      </c>
      <c r="H8" s="11">
        <f aca="true" t="shared" si="1" ref="H8:H36">F8*G8</f>
        <v>143.55</v>
      </c>
      <c r="I8" s="11"/>
    </row>
    <row r="9" spans="1:9" ht="16.5" customHeight="1">
      <c r="A9" s="100"/>
      <c r="B9" s="99"/>
      <c r="C9" s="1" t="s">
        <v>60</v>
      </c>
      <c r="D9" s="11">
        <v>476</v>
      </c>
      <c r="E9" s="11">
        <v>515</v>
      </c>
      <c r="F9" s="11">
        <f t="shared" si="0"/>
        <v>39</v>
      </c>
      <c r="G9" s="11">
        <v>3.19</v>
      </c>
      <c r="H9" s="11">
        <f t="shared" si="1"/>
        <v>124.41</v>
      </c>
      <c r="I9" s="11"/>
    </row>
    <row r="10" spans="1:9" ht="16.5" customHeight="1">
      <c r="A10" s="98">
        <v>5</v>
      </c>
      <c r="B10" s="99"/>
      <c r="C10" s="1" t="s">
        <v>122</v>
      </c>
      <c r="D10" s="11">
        <v>3375</v>
      </c>
      <c r="E10" s="11">
        <v>3657</v>
      </c>
      <c r="F10" s="11">
        <f t="shared" si="0"/>
        <v>282</v>
      </c>
      <c r="G10" s="11">
        <v>3.19</v>
      </c>
      <c r="H10" s="11">
        <f t="shared" si="1"/>
        <v>899.58</v>
      </c>
      <c r="I10" s="11"/>
    </row>
    <row r="11" spans="1:9" ht="16.5" customHeight="1">
      <c r="A11" s="100"/>
      <c r="B11" s="99"/>
      <c r="C11" s="1" t="s">
        <v>123</v>
      </c>
      <c r="D11" s="11">
        <v>705</v>
      </c>
      <c r="E11" s="11">
        <v>772</v>
      </c>
      <c r="F11" s="11">
        <f t="shared" si="0"/>
        <v>67</v>
      </c>
      <c r="G11" s="11">
        <v>3.19</v>
      </c>
      <c r="H11" s="11">
        <f t="shared" si="1"/>
        <v>213.73</v>
      </c>
      <c r="I11" s="57" t="s">
        <v>139</v>
      </c>
    </row>
    <row r="12" spans="1:9" ht="16.5" customHeight="1">
      <c r="A12" s="98">
        <v>6</v>
      </c>
      <c r="B12" s="99"/>
      <c r="C12" s="1" t="s">
        <v>124</v>
      </c>
      <c r="D12" s="11">
        <v>285</v>
      </c>
      <c r="E12" s="11">
        <v>305</v>
      </c>
      <c r="F12" s="11">
        <f t="shared" si="0"/>
        <v>20</v>
      </c>
      <c r="G12" s="11">
        <v>3.19</v>
      </c>
      <c r="H12" s="11">
        <f t="shared" si="1"/>
        <v>63.8</v>
      </c>
      <c r="I12" s="57" t="s">
        <v>139</v>
      </c>
    </row>
    <row r="13" spans="1:9" ht="16.5" customHeight="1">
      <c r="A13" s="100"/>
      <c r="B13" s="99"/>
      <c r="C13" s="1" t="s">
        <v>125</v>
      </c>
      <c r="D13" s="11">
        <v>5819</v>
      </c>
      <c r="E13" s="11">
        <v>5945</v>
      </c>
      <c r="F13" s="11">
        <f t="shared" si="0"/>
        <v>126</v>
      </c>
      <c r="G13" s="11">
        <v>3.19</v>
      </c>
      <c r="H13" s="11">
        <f t="shared" si="1"/>
        <v>401.94</v>
      </c>
      <c r="I13" s="11"/>
    </row>
    <row r="14" spans="1:9" ht="16.5" customHeight="1">
      <c r="A14" s="12">
        <v>7</v>
      </c>
      <c r="B14" s="99"/>
      <c r="C14" s="1" t="s">
        <v>126</v>
      </c>
      <c r="D14" s="11">
        <v>2053</v>
      </c>
      <c r="E14" s="11">
        <v>2135</v>
      </c>
      <c r="F14" s="11">
        <f t="shared" si="0"/>
        <v>82</v>
      </c>
      <c r="G14" s="11">
        <v>3.19</v>
      </c>
      <c r="H14" s="11">
        <f t="shared" si="1"/>
        <v>261.58</v>
      </c>
      <c r="I14" s="11"/>
    </row>
    <row r="15" spans="1:9" ht="16.5" customHeight="1">
      <c r="A15" s="98">
        <v>8</v>
      </c>
      <c r="B15" s="99"/>
      <c r="C15" s="1" t="s">
        <v>127</v>
      </c>
      <c r="D15" s="11">
        <v>735</v>
      </c>
      <c r="E15" s="11">
        <v>787</v>
      </c>
      <c r="F15" s="11">
        <f t="shared" si="0"/>
        <v>52</v>
      </c>
      <c r="G15" s="11">
        <v>3.19</v>
      </c>
      <c r="H15" s="11">
        <f t="shared" si="1"/>
        <v>165.88</v>
      </c>
      <c r="I15" s="11"/>
    </row>
    <row r="16" spans="1:9" ht="16.5" customHeight="1">
      <c r="A16" s="100"/>
      <c r="B16" s="99"/>
      <c r="C16" s="1" t="s">
        <v>128</v>
      </c>
      <c r="D16" s="11">
        <v>785</v>
      </c>
      <c r="E16" s="11">
        <v>838</v>
      </c>
      <c r="F16" s="11">
        <f t="shared" si="0"/>
        <v>53</v>
      </c>
      <c r="G16" s="11">
        <v>3.19</v>
      </c>
      <c r="H16" s="11">
        <f t="shared" si="1"/>
        <v>169.07</v>
      </c>
      <c r="I16" s="11"/>
    </row>
    <row r="17" spans="1:9" ht="16.5" customHeight="1">
      <c r="A17" s="98">
        <v>9</v>
      </c>
      <c r="B17" s="99"/>
      <c r="C17" s="1" t="s">
        <v>129</v>
      </c>
      <c r="D17" s="11">
        <v>2456</v>
      </c>
      <c r="E17" s="11">
        <v>2666</v>
      </c>
      <c r="F17" s="11">
        <f t="shared" si="0"/>
        <v>210</v>
      </c>
      <c r="G17" s="11">
        <v>3.19</v>
      </c>
      <c r="H17" s="11">
        <f t="shared" si="1"/>
        <v>669.9</v>
      </c>
      <c r="I17" s="11"/>
    </row>
    <row r="18" spans="1:9" ht="16.5" customHeight="1">
      <c r="A18" s="100"/>
      <c r="B18" s="99"/>
      <c r="C18" s="1" t="s">
        <v>130</v>
      </c>
      <c r="D18" s="11">
        <v>5083</v>
      </c>
      <c r="E18" s="11">
        <v>5239</v>
      </c>
      <c r="F18" s="11">
        <f t="shared" si="0"/>
        <v>156</v>
      </c>
      <c r="G18" s="11">
        <v>3.19</v>
      </c>
      <c r="H18" s="11">
        <f t="shared" si="1"/>
        <v>497.64</v>
      </c>
      <c r="I18" s="11"/>
    </row>
    <row r="19" spans="1:9" ht="16.5" customHeight="1">
      <c r="A19" s="98">
        <v>10</v>
      </c>
      <c r="B19" s="99"/>
      <c r="C19" s="1" t="s">
        <v>131</v>
      </c>
      <c r="D19" s="11">
        <v>3278</v>
      </c>
      <c r="E19" s="11">
        <v>3380</v>
      </c>
      <c r="F19" s="11">
        <f t="shared" si="0"/>
        <v>102</v>
      </c>
      <c r="G19" s="11">
        <v>3.19</v>
      </c>
      <c r="H19" s="11">
        <f>F19*G20</f>
        <v>325.38</v>
      </c>
      <c r="I19" s="11"/>
    </row>
    <row r="20" spans="1:9" ht="16.5" customHeight="1">
      <c r="A20" s="100"/>
      <c r="B20" s="99"/>
      <c r="C20" s="1" t="s">
        <v>132</v>
      </c>
      <c r="D20" s="11">
        <v>8545</v>
      </c>
      <c r="E20" s="11">
        <v>8611</v>
      </c>
      <c r="F20" s="11">
        <f t="shared" si="0"/>
        <v>66</v>
      </c>
      <c r="G20" s="11">
        <v>3.19</v>
      </c>
      <c r="H20" s="11">
        <f>F20*G21</f>
        <v>210.54</v>
      </c>
      <c r="I20" s="11"/>
    </row>
    <row r="21" spans="1:9" ht="16.5" customHeight="1">
      <c r="A21" s="98">
        <v>11</v>
      </c>
      <c r="B21" s="99"/>
      <c r="C21" s="1" t="s">
        <v>133</v>
      </c>
      <c r="D21" s="11">
        <v>9149</v>
      </c>
      <c r="E21" s="11">
        <v>9361</v>
      </c>
      <c r="F21" s="11">
        <f t="shared" si="0"/>
        <v>212</v>
      </c>
      <c r="G21" s="11">
        <v>3.19</v>
      </c>
      <c r="H21" s="11">
        <f t="shared" si="1"/>
        <v>676.28</v>
      </c>
      <c r="I21" s="11"/>
    </row>
    <row r="22" spans="1:9" ht="16.5" customHeight="1">
      <c r="A22" s="100"/>
      <c r="B22" s="99"/>
      <c r="C22" s="1" t="s">
        <v>134</v>
      </c>
      <c r="D22" s="11">
        <v>6425</v>
      </c>
      <c r="E22" s="11">
        <v>6633</v>
      </c>
      <c r="F22" s="11">
        <f t="shared" si="0"/>
        <v>208</v>
      </c>
      <c r="G22" s="11">
        <v>3.19</v>
      </c>
      <c r="H22" s="11">
        <f t="shared" si="1"/>
        <v>663.52</v>
      </c>
      <c r="I22" s="11"/>
    </row>
    <row r="23" spans="1:9" ht="16.5" customHeight="1">
      <c r="A23" s="98">
        <v>12</v>
      </c>
      <c r="B23" s="99"/>
      <c r="C23" s="1" t="s">
        <v>135</v>
      </c>
      <c r="D23" s="11">
        <v>9112</v>
      </c>
      <c r="E23" s="11">
        <v>9267</v>
      </c>
      <c r="F23" s="11">
        <f t="shared" si="0"/>
        <v>155</v>
      </c>
      <c r="G23" s="11">
        <v>3.19</v>
      </c>
      <c r="H23" s="11">
        <f t="shared" si="1"/>
        <v>494.45</v>
      </c>
      <c r="I23" s="11"/>
    </row>
    <row r="24" spans="1:9" ht="16.5" customHeight="1">
      <c r="A24" s="100"/>
      <c r="B24" s="100"/>
      <c r="C24" s="1" t="s">
        <v>136</v>
      </c>
      <c r="D24" s="1">
        <v>7858</v>
      </c>
      <c r="E24" s="1">
        <v>8007</v>
      </c>
      <c r="F24" s="11">
        <f t="shared" si="0"/>
        <v>149</v>
      </c>
      <c r="G24" s="11">
        <v>3.19</v>
      </c>
      <c r="H24" s="11">
        <f t="shared" si="1"/>
        <v>475.31</v>
      </c>
      <c r="I24" s="2"/>
    </row>
    <row r="25" spans="1:9" ht="16.5" customHeight="1">
      <c r="A25" s="15">
        <v>13</v>
      </c>
      <c r="B25" s="53" t="s">
        <v>137</v>
      </c>
      <c r="C25" s="1"/>
      <c r="D25" s="1"/>
      <c r="E25" s="1"/>
      <c r="F25" s="11">
        <f>SUM(F5:F24)</f>
        <v>2099</v>
      </c>
      <c r="G25" s="11"/>
      <c r="H25" s="11">
        <f>F25*3.19</f>
        <v>6695.8099999999995</v>
      </c>
      <c r="I25" s="2"/>
    </row>
    <row r="26" spans="1:9" ht="16.5" customHeight="1">
      <c r="A26" s="123">
        <v>14</v>
      </c>
      <c r="B26" s="119" t="s">
        <v>187</v>
      </c>
      <c r="C26" s="1" t="s">
        <v>56</v>
      </c>
      <c r="D26" s="1">
        <v>4077</v>
      </c>
      <c r="E26" s="1">
        <v>4187</v>
      </c>
      <c r="F26" s="11">
        <f aca="true" t="shared" si="2" ref="F26:F36">E26-D26</f>
        <v>110</v>
      </c>
      <c r="G26" s="11">
        <v>3.19</v>
      </c>
      <c r="H26" s="11">
        <f t="shared" si="1"/>
        <v>350.9</v>
      </c>
      <c r="I26" s="2"/>
    </row>
    <row r="27" spans="1:9" ht="16.5" customHeight="1">
      <c r="A27" s="124"/>
      <c r="B27" s="119"/>
      <c r="C27" s="1" t="s">
        <v>57</v>
      </c>
      <c r="D27" s="1">
        <v>23961</v>
      </c>
      <c r="E27" s="1">
        <v>24260</v>
      </c>
      <c r="F27" s="11">
        <f t="shared" si="2"/>
        <v>299</v>
      </c>
      <c r="G27" s="11">
        <v>3.19</v>
      </c>
      <c r="H27" s="11">
        <f t="shared" si="1"/>
        <v>953.81</v>
      </c>
      <c r="I27" s="2"/>
    </row>
    <row r="28" spans="1:9" ht="16.5" customHeight="1">
      <c r="A28" s="98">
        <v>15</v>
      </c>
      <c r="B28" s="127" t="s">
        <v>199</v>
      </c>
      <c r="C28" s="1" t="s">
        <v>56</v>
      </c>
      <c r="D28" s="1">
        <v>7310</v>
      </c>
      <c r="E28" s="1">
        <v>7426</v>
      </c>
      <c r="F28" s="11">
        <f t="shared" si="2"/>
        <v>116</v>
      </c>
      <c r="G28" s="11">
        <v>3.19</v>
      </c>
      <c r="H28" s="11">
        <f t="shared" si="1"/>
        <v>370.04</v>
      </c>
      <c r="I28" s="2"/>
    </row>
    <row r="29" spans="1:9" ht="16.5" customHeight="1">
      <c r="A29" s="100"/>
      <c r="B29" s="127"/>
      <c r="C29" s="1" t="s">
        <v>57</v>
      </c>
      <c r="D29" s="1">
        <v>8630</v>
      </c>
      <c r="E29" s="1">
        <v>8724</v>
      </c>
      <c r="F29" s="11">
        <f t="shared" si="2"/>
        <v>94</v>
      </c>
      <c r="G29" s="11">
        <v>3.19</v>
      </c>
      <c r="H29" s="11">
        <f t="shared" si="1"/>
        <v>299.86</v>
      </c>
      <c r="I29" s="2"/>
    </row>
    <row r="30" spans="1:9" ht="16.5" customHeight="1">
      <c r="A30" s="15">
        <v>16</v>
      </c>
      <c r="B30" s="54" t="s">
        <v>137</v>
      </c>
      <c r="C30" s="1"/>
      <c r="D30" s="1"/>
      <c r="E30" s="1"/>
      <c r="F30" s="11">
        <f>F26+F27+F28+F29</f>
        <v>619</v>
      </c>
      <c r="G30" s="11"/>
      <c r="H30" s="11">
        <f>F30*3.19</f>
        <v>1974.61</v>
      </c>
      <c r="I30" s="2"/>
    </row>
    <row r="31" spans="1:9" ht="16.5" customHeight="1">
      <c r="A31" s="98">
        <v>17</v>
      </c>
      <c r="B31" s="120" t="s">
        <v>188</v>
      </c>
      <c r="C31" s="84" t="s">
        <v>201</v>
      </c>
      <c r="D31" s="1">
        <v>25298</v>
      </c>
      <c r="E31" s="1">
        <v>25699</v>
      </c>
      <c r="F31" s="11">
        <f t="shared" si="2"/>
        <v>401</v>
      </c>
      <c r="G31" s="11">
        <v>3.19</v>
      </c>
      <c r="H31" s="11">
        <f t="shared" si="1"/>
        <v>1279.19</v>
      </c>
      <c r="I31" s="2"/>
    </row>
    <row r="32" spans="1:9" ht="16.5" customHeight="1">
      <c r="A32" s="99"/>
      <c r="B32" s="121"/>
      <c r="C32" s="1" t="s">
        <v>57</v>
      </c>
      <c r="D32" s="1">
        <v>6425</v>
      </c>
      <c r="E32" s="1">
        <v>6655</v>
      </c>
      <c r="F32" s="11">
        <f t="shared" si="2"/>
        <v>230</v>
      </c>
      <c r="G32" s="11">
        <v>3.19</v>
      </c>
      <c r="H32" s="16">
        <f t="shared" si="1"/>
        <v>733.6999999999999</v>
      </c>
      <c r="I32" s="2"/>
    </row>
    <row r="33" spans="1:9" ht="16.5" customHeight="1">
      <c r="A33" s="99"/>
      <c r="B33" s="121"/>
      <c r="C33" s="1" t="s">
        <v>58</v>
      </c>
      <c r="D33" s="1">
        <v>5369</v>
      </c>
      <c r="E33" s="1">
        <v>5467</v>
      </c>
      <c r="F33" s="11">
        <f t="shared" si="2"/>
        <v>98</v>
      </c>
      <c r="G33" s="11">
        <v>3.19</v>
      </c>
      <c r="H33" s="16">
        <f t="shared" si="1"/>
        <v>312.62</v>
      </c>
      <c r="I33" s="2"/>
    </row>
    <row r="34" spans="1:9" ht="16.5" customHeight="1">
      <c r="A34" s="99"/>
      <c r="B34" s="121"/>
      <c r="C34" s="1" t="s">
        <v>59</v>
      </c>
      <c r="D34" s="1">
        <v>6123</v>
      </c>
      <c r="E34" s="1">
        <v>6215</v>
      </c>
      <c r="F34" s="11">
        <f t="shared" si="2"/>
        <v>92</v>
      </c>
      <c r="G34" s="11">
        <v>3.19</v>
      </c>
      <c r="H34" s="16">
        <f t="shared" si="1"/>
        <v>293.48</v>
      </c>
      <c r="I34" s="2"/>
    </row>
    <row r="35" spans="1:9" ht="16.5" customHeight="1">
      <c r="A35" s="99"/>
      <c r="B35" s="121"/>
      <c r="C35" s="1" t="s">
        <v>60</v>
      </c>
      <c r="D35" s="1">
        <v>16516</v>
      </c>
      <c r="E35" s="1">
        <v>16907</v>
      </c>
      <c r="F35" s="11">
        <f t="shared" si="2"/>
        <v>391</v>
      </c>
      <c r="G35" s="11">
        <v>3.19</v>
      </c>
      <c r="H35" s="16">
        <f t="shared" si="1"/>
        <v>1247.29</v>
      </c>
      <c r="I35" s="2"/>
    </row>
    <row r="36" spans="1:9" ht="16.5" customHeight="1">
      <c r="A36" s="100"/>
      <c r="B36" s="122"/>
      <c r="C36" s="31" t="s">
        <v>71</v>
      </c>
      <c r="D36" s="1">
        <v>4160</v>
      </c>
      <c r="E36" s="1">
        <v>4410</v>
      </c>
      <c r="F36" s="11">
        <f t="shared" si="2"/>
        <v>250</v>
      </c>
      <c r="G36" s="11">
        <v>3.19</v>
      </c>
      <c r="H36" s="16">
        <f t="shared" si="1"/>
        <v>797.5</v>
      </c>
      <c r="I36" s="2"/>
    </row>
    <row r="37" spans="1:9" ht="16.5" customHeight="1">
      <c r="A37" s="13">
        <v>18</v>
      </c>
      <c r="B37" s="53" t="s">
        <v>137</v>
      </c>
      <c r="C37" s="31"/>
      <c r="D37" s="1"/>
      <c r="E37" s="1"/>
      <c r="F37" s="11">
        <f>SUM(F31:F36)</f>
        <v>1462</v>
      </c>
      <c r="G37" s="11"/>
      <c r="H37" s="16">
        <f>F37*3.19</f>
        <v>4663.78</v>
      </c>
      <c r="I37" s="2"/>
    </row>
    <row r="38" spans="1:9" ht="16.5" customHeight="1">
      <c r="A38" s="1">
        <v>19</v>
      </c>
      <c r="B38" s="2" t="s">
        <v>51</v>
      </c>
      <c r="C38" s="2"/>
      <c r="D38" s="11"/>
      <c r="E38" s="11"/>
      <c r="F38" s="11">
        <f>F25+F30+F37</f>
        <v>4180</v>
      </c>
      <c r="G38" s="11"/>
      <c r="H38" s="11">
        <f>F38*3.19</f>
        <v>13334.199999999999</v>
      </c>
      <c r="I38" s="11"/>
    </row>
    <row r="39" spans="2:9" ht="16.5" customHeight="1">
      <c r="B39" t="s">
        <v>68</v>
      </c>
      <c r="G39" s="130" t="s">
        <v>146</v>
      </c>
      <c r="H39" s="106"/>
      <c r="I39" s="106"/>
    </row>
    <row r="40" spans="2:3" ht="14.25">
      <c r="B40" s="5"/>
      <c r="C40" s="5"/>
    </row>
  </sheetData>
  <sheetProtection/>
  <mergeCells count="25">
    <mergeCell ref="B3:B4"/>
    <mergeCell ref="I3:I4"/>
    <mergeCell ref="B5:B24"/>
    <mergeCell ref="H3:H4"/>
    <mergeCell ref="G3:G4"/>
    <mergeCell ref="G39:I39"/>
    <mergeCell ref="F3:F4"/>
    <mergeCell ref="A31:A36"/>
    <mergeCell ref="A15:A16"/>
    <mergeCell ref="B31:B36"/>
    <mergeCell ref="A26:A27"/>
    <mergeCell ref="A1:I1"/>
    <mergeCell ref="A2:I2"/>
    <mergeCell ref="D3:E3"/>
    <mergeCell ref="A3:A4"/>
    <mergeCell ref="A8:A9"/>
    <mergeCell ref="B28:B29"/>
    <mergeCell ref="A28:A29"/>
    <mergeCell ref="A21:A22"/>
    <mergeCell ref="B26:B27"/>
    <mergeCell ref="A19:A20"/>
    <mergeCell ref="A17:A18"/>
    <mergeCell ref="A10:A11"/>
    <mergeCell ref="A23:A24"/>
    <mergeCell ref="A12:A13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31" t="s">
        <v>193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43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73" t="s">
        <v>158</v>
      </c>
      <c r="C3" s="1">
        <v>2826</v>
      </c>
      <c r="D3" s="1">
        <v>3135</v>
      </c>
      <c r="E3" s="1">
        <f>(D3-C3)*150</f>
        <v>46350</v>
      </c>
      <c r="F3" s="1">
        <v>0.54</v>
      </c>
      <c r="G3" s="1">
        <f>E3*F3</f>
        <v>25029</v>
      </c>
      <c r="H3" s="1" t="s">
        <v>168</v>
      </c>
    </row>
    <row r="4" spans="1:8" ht="30" customHeight="1">
      <c r="A4" s="3">
        <v>2</v>
      </c>
      <c r="B4" s="73" t="s">
        <v>158</v>
      </c>
      <c r="C4" s="3">
        <v>2019</v>
      </c>
      <c r="D4" s="3">
        <v>2285</v>
      </c>
      <c r="E4" s="1">
        <f>(D4-C4)*80</f>
        <v>21280</v>
      </c>
      <c r="F4" s="1">
        <v>0.54</v>
      </c>
      <c r="G4" s="1">
        <f>E4*F4</f>
        <v>11491.2</v>
      </c>
      <c r="H4" s="1" t="s">
        <v>170</v>
      </c>
    </row>
    <row r="5" spans="1:8" ht="30" customHeight="1">
      <c r="A5" s="3">
        <v>3</v>
      </c>
      <c r="B5" s="13" t="s">
        <v>169</v>
      </c>
      <c r="C5" s="3">
        <v>1407</v>
      </c>
      <c r="D5" s="3">
        <v>1604</v>
      </c>
      <c r="E5" s="1">
        <f>(D5-C5)*50</f>
        <v>9850</v>
      </c>
      <c r="F5" s="1">
        <v>0.54</v>
      </c>
      <c r="G5" s="1">
        <f>E5*F5</f>
        <v>5319</v>
      </c>
      <c r="H5" s="1" t="s">
        <v>171</v>
      </c>
    </row>
    <row r="6" spans="1:8" ht="30" customHeight="1">
      <c r="A6" s="3">
        <v>4</v>
      </c>
      <c r="B6" s="3" t="s">
        <v>173</v>
      </c>
      <c r="C6" s="3">
        <v>93279</v>
      </c>
      <c r="D6" s="3">
        <v>93948</v>
      </c>
      <c r="E6" s="1">
        <f>D6-C6</f>
        <v>669</v>
      </c>
      <c r="F6" s="1">
        <v>0.54</v>
      </c>
      <c r="G6" s="1">
        <f>E6*F6</f>
        <v>361.26000000000005</v>
      </c>
      <c r="H6" s="2"/>
    </row>
    <row r="7" spans="1:8" ht="30" customHeight="1">
      <c r="A7" s="3">
        <v>5</v>
      </c>
      <c r="B7" s="3" t="s">
        <v>70</v>
      </c>
      <c r="C7" s="3"/>
      <c r="D7" s="3"/>
      <c r="E7" s="1">
        <f>E3+E4-E5-E6</f>
        <v>57111</v>
      </c>
      <c r="F7" s="1"/>
      <c r="G7" s="1">
        <f>E7*0.54</f>
        <v>30839.940000000002</v>
      </c>
      <c r="H7" s="2"/>
    </row>
    <row r="8" spans="1:8" ht="14.25">
      <c r="A8" s="102" t="s">
        <v>174</v>
      </c>
      <c r="B8" s="102"/>
      <c r="C8" s="102"/>
      <c r="D8" s="102"/>
      <c r="E8" s="102"/>
      <c r="F8" s="102"/>
      <c r="G8" s="102"/>
      <c r="H8" s="102"/>
    </row>
    <row r="9" spans="2:8" ht="14.25">
      <c r="B9" s="6"/>
      <c r="G9" s="101"/>
      <c r="H9" s="102"/>
    </row>
    <row r="10" spans="2:8" ht="14.25">
      <c r="B10" s="6" t="s">
        <v>53</v>
      </c>
      <c r="G10" s="101" t="s">
        <v>147</v>
      </c>
      <c r="H10" s="102"/>
    </row>
  </sheetData>
  <sheetProtection/>
  <mergeCells count="4">
    <mergeCell ref="A1:H1"/>
    <mergeCell ref="A8:H8"/>
    <mergeCell ref="G9:H9"/>
    <mergeCell ref="G10:H10"/>
  </mergeCells>
  <printOptions horizontalCentered="1"/>
  <pageMargins left="0.7480314960629921" right="0.7480314960629921" top="1.3779527559055118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31" t="s">
        <v>194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55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158</v>
      </c>
      <c r="C3" s="1">
        <v>5026</v>
      </c>
      <c r="D3" s="1">
        <v>5578</v>
      </c>
      <c r="E3" s="1">
        <f>D3-C3</f>
        <v>552</v>
      </c>
      <c r="F3" s="1">
        <v>3.19</v>
      </c>
      <c r="G3" s="1">
        <f>E3*F3</f>
        <v>1760.8799999999999</v>
      </c>
      <c r="H3" s="1"/>
    </row>
    <row r="4" spans="1:8" ht="30" customHeight="1">
      <c r="A4" s="1">
        <v>2</v>
      </c>
      <c r="B4" s="1"/>
      <c r="C4" s="1"/>
      <c r="D4" s="1"/>
      <c r="E4" s="1"/>
      <c r="F4" s="1"/>
      <c r="G4" s="1"/>
      <c r="H4" s="1"/>
    </row>
    <row r="5" spans="1:8" ht="30" customHeight="1">
      <c r="A5" s="1">
        <v>3</v>
      </c>
      <c r="B5" s="1"/>
      <c r="C5" s="1"/>
      <c r="D5" s="1"/>
      <c r="E5" s="1"/>
      <c r="F5" s="1"/>
      <c r="G5" s="1"/>
      <c r="H5" s="1"/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5</v>
      </c>
      <c r="B7" s="1"/>
      <c r="C7" s="1"/>
      <c r="D7" s="1"/>
      <c r="E7" s="1"/>
      <c r="F7" s="1"/>
      <c r="G7" s="1"/>
      <c r="H7" s="1"/>
    </row>
    <row r="8" spans="1:8" ht="30" customHeight="1">
      <c r="A8" s="3">
        <v>6</v>
      </c>
      <c r="B8" s="3"/>
      <c r="C8" s="1"/>
      <c r="D8" s="1"/>
      <c r="E8" s="1"/>
      <c r="F8" s="1"/>
      <c r="G8" s="1"/>
      <c r="H8" s="1"/>
    </row>
    <row r="9" spans="1:8" ht="30" customHeight="1">
      <c r="A9" s="3">
        <v>7</v>
      </c>
      <c r="B9" s="4"/>
      <c r="C9" s="1"/>
      <c r="D9" s="1"/>
      <c r="E9" s="1"/>
      <c r="F9" s="1"/>
      <c r="G9" s="1"/>
      <c r="H9" s="2"/>
    </row>
    <row r="10" spans="1:8" ht="30" customHeight="1">
      <c r="A10" s="3">
        <v>8</v>
      </c>
      <c r="B10" s="3"/>
      <c r="C10" s="1"/>
      <c r="D10" s="1"/>
      <c r="E10" s="1"/>
      <c r="F10" s="1"/>
      <c r="G10" s="1"/>
      <c r="H10" s="2"/>
    </row>
    <row r="11" spans="1:8" ht="30" customHeight="1">
      <c r="A11" s="3">
        <v>9</v>
      </c>
      <c r="B11" s="3" t="s">
        <v>70</v>
      </c>
      <c r="C11" s="2"/>
      <c r="D11" s="2"/>
      <c r="E11" s="1">
        <f>SUM(E3:E10)</f>
        <v>552</v>
      </c>
      <c r="F11" s="2"/>
      <c r="G11" s="1">
        <f>E11*3.19</f>
        <v>1760.8799999999999</v>
      </c>
      <c r="H11" s="2"/>
    </row>
    <row r="12" spans="3:8" ht="14.25">
      <c r="C12" s="5"/>
      <c r="D12" s="5"/>
      <c r="E12" s="5"/>
      <c r="F12" s="5"/>
      <c r="G12" s="5"/>
      <c r="H12" s="5"/>
    </row>
    <row r="13" spans="2:8" ht="14.25">
      <c r="B13" s="6" t="s">
        <v>53</v>
      </c>
      <c r="G13" s="101" t="s">
        <v>147</v>
      </c>
      <c r="H13" s="102"/>
    </row>
    <row r="14" ht="14.25">
      <c r="B14" s="6"/>
    </row>
  </sheetData>
  <sheetProtection/>
  <mergeCells count="2">
    <mergeCell ref="A1:H1"/>
    <mergeCell ref="G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5.875" style="32" customWidth="1"/>
    <col min="2" max="5" width="9.00390625" style="32" customWidth="1"/>
    <col min="6" max="6" width="9.375" style="32" bestFit="1" customWidth="1"/>
    <col min="7" max="7" width="7.75390625" style="32" customWidth="1"/>
    <col min="8" max="8" width="13.875" style="32" customWidth="1"/>
    <col min="9" max="9" width="8.375" style="32" customWidth="1"/>
    <col min="10" max="18" width="9.00390625" style="32" hidden="1" customWidth="1"/>
    <col min="19" max="16384" width="9.00390625" style="32" customWidth="1"/>
  </cols>
  <sheetData>
    <row r="1" spans="1:9" ht="14.25">
      <c r="A1" s="132"/>
      <c r="B1" s="132"/>
      <c r="C1" s="132"/>
      <c r="D1" s="132"/>
      <c r="E1" s="132"/>
      <c r="F1" s="132"/>
      <c r="G1" s="132"/>
      <c r="H1" s="132"/>
      <c r="I1" s="132"/>
    </row>
    <row r="2" spans="1:9" ht="14.25">
      <c r="A2" s="133" t="s">
        <v>195</v>
      </c>
      <c r="B2" s="134"/>
      <c r="C2" s="134"/>
      <c r="D2" s="134"/>
      <c r="E2" s="134"/>
      <c r="F2" s="134"/>
      <c r="G2" s="134"/>
      <c r="H2" s="134"/>
      <c r="I2" s="134"/>
    </row>
    <row r="3" spans="1:9" ht="28.5">
      <c r="A3" s="41" t="s">
        <v>0</v>
      </c>
      <c r="B3" s="41" t="s">
        <v>1</v>
      </c>
      <c r="C3" s="41" t="s">
        <v>85</v>
      </c>
      <c r="D3" s="67" t="s">
        <v>153</v>
      </c>
      <c r="E3" s="67" t="s">
        <v>154</v>
      </c>
      <c r="F3" s="41" t="s">
        <v>84</v>
      </c>
      <c r="G3" s="41" t="s">
        <v>44</v>
      </c>
      <c r="H3" s="41" t="s">
        <v>6</v>
      </c>
      <c r="I3" s="41" t="s">
        <v>7</v>
      </c>
    </row>
    <row r="4" spans="1:9" ht="27.75" customHeight="1">
      <c r="A4" s="35">
        <v>1</v>
      </c>
      <c r="B4" s="35" t="s">
        <v>83</v>
      </c>
      <c r="C4" s="35"/>
      <c r="D4" s="35">
        <v>47060</v>
      </c>
      <c r="E4" s="35">
        <v>47722</v>
      </c>
      <c r="F4" s="35">
        <f>(E4-D4)*80</f>
        <v>52960</v>
      </c>
      <c r="G4" s="35">
        <v>0.54</v>
      </c>
      <c r="H4" s="36">
        <f>F4*G4</f>
        <v>28598.4</v>
      </c>
      <c r="I4" s="35" t="s">
        <v>82</v>
      </c>
    </row>
    <row r="5" spans="1:9" ht="27.75" customHeight="1">
      <c r="A5" s="35">
        <v>2</v>
      </c>
      <c r="B5" s="35" t="s">
        <v>81</v>
      </c>
      <c r="C5" s="39"/>
      <c r="D5" s="39">
        <v>25160</v>
      </c>
      <c r="E5" s="39">
        <v>26470</v>
      </c>
      <c r="F5" s="39">
        <f>E5-D5</f>
        <v>1310</v>
      </c>
      <c r="G5" s="35">
        <v>0.54</v>
      </c>
      <c r="H5" s="40">
        <f>F5*G5</f>
        <v>707.4000000000001</v>
      </c>
      <c r="I5" s="39"/>
    </row>
    <row r="6" spans="1:9" ht="27.75" customHeight="1">
      <c r="A6" s="35">
        <v>3</v>
      </c>
      <c r="B6" s="35" t="s">
        <v>80</v>
      </c>
      <c r="C6" s="35"/>
      <c r="D6" s="35">
        <v>79982</v>
      </c>
      <c r="E6" s="35">
        <v>84482</v>
      </c>
      <c r="F6" s="39">
        <f>E6-D6</f>
        <v>4500</v>
      </c>
      <c r="G6" s="35">
        <v>0.54</v>
      </c>
      <c r="H6" s="40">
        <f>F6*G6</f>
        <v>2430</v>
      </c>
      <c r="I6" s="35"/>
    </row>
    <row r="7" spans="1:9" ht="27.75" customHeight="1">
      <c r="A7" s="35">
        <v>4</v>
      </c>
      <c r="B7" s="35" t="s">
        <v>79</v>
      </c>
      <c r="C7" s="35"/>
      <c r="D7" s="35">
        <v>137279</v>
      </c>
      <c r="E7" s="35">
        <v>145216</v>
      </c>
      <c r="F7" s="39">
        <f>E7-D7</f>
        <v>7937</v>
      </c>
      <c r="G7" s="35">
        <v>0.54</v>
      </c>
      <c r="H7" s="40">
        <f>F7*G7</f>
        <v>4285.9800000000005</v>
      </c>
      <c r="I7" s="35"/>
    </row>
    <row r="8" spans="1:9" ht="27.75" customHeight="1">
      <c r="A8" s="35">
        <v>5</v>
      </c>
      <c r="B8" s="35" t="s">
        <v>78</v>
      </c>
      <c r="C8" s="35"/>
      <c r="D8" s="35">
        <v>17721</v>
      </c>
      <c r="E8" s="35">
        <v>17836</v>
      </c>
      <c r="F8" s="35">
        <f>(E8-D8)*30</f>
        <v>3450</v>
      </c>
      <c r="G8" s="35">
        <v>0.54</v>
      </c>
      <c r="H8" s="36">
        <f>F8*G8</f>
        <v>1863.0000000000002</v>
      </c>
      <c r="I8" s="35" t="s">
        <v>65</v>
      </c>
    </row>
    <row r="9" spans="1:9" ht="27.75" customHeight="1">
      <c r="A9" s="35"/>
      <c r="B9" s="35" t="s">
        <v>77</v>
      </c>
      <c r="C9" s="37"/>
      <c r="D9" s="35"/>
      <c r="E9" s="35"/>
      <c r="F9" s="35">
        <f>SUM(F4:F8)</f>
        <v>70157</v>
      </c>
      <c r="G9" s="35">
        <v>0.54</v>
      </c>
      <c r="H9" s="36">
        <f>SUM(H4:H8)</f>
        <v>37884.780000000006</v>
      </c>
      <c r="I9" s="37"/>
    </row>
    <row r="10" spans="1:15" ht="27.75" customHeight="1">
      <c r="A10" s="35">
        <v>6</v>
      </c>
      <c r="B10" s="35" t="s">
        <v>28</v>
      </c>
      <c r="C10" s="35"/>
      <c r="D10" s="39">
        <v>154427</v>
      </c>
      <c r="E10" s="39">
        <v>159003</v>
      </c>
      <c r="F10" s="35">
        <f>E10-D10</f>
        <v>4576</v>
      </c>
      <c r="G10" s="35">
        <v>3.19</v>
      </c>
      <c r="H10" s="36">
        <f>F10*G10</f>
        <v>14597.44</v>
      </c>
      <c r="I10" s="35"/>
      <c r="O10" s="68" t="s">
        <v>73</v>
      </c>
    </row>
    <row r="11" spans="1:9" ht="27.75" customHeight="1">
      <c r="A11" s="35">
        <v>7</v>
      </c>
      <c r="B11" s="38" t="s">
        <v>76</v>
      </c>
      <c r="C11" s="37"/>
      <c r="D11" s="35">
        <v>46055</v>
      </c>
      <c r="E11" s="35">
        <v>46110</v>
      </c>
      <c r="F11" s="35">
        <f>E11-D11</f>
        <v>55</v>
      </c>
      <c r="G11" s="35">
        <v>3.19</v>
      </c>
      <c r="H11" s="36"/>
      <c r="I11" s="35"/>
    </row>
    <row r="12" spans="1:9" ht="27.75" customHeight="1">
      <c r="A12" s="35">
        <v>8</v>
      </c>
      <c r="B12" s="35" t="s">
        <v>55</v>
      </c>
      <c r="C12" s="35"/>
      <c r="D12" s="35"/>
      <c r="E12" s="35"/>
      <c r="F12" s="35">
        <f>F10-F11</f>
        <v>4521</v>
      </c>
      <c r="G12" s="35">
        <v>3.19</v>
      </c>
      <c r="H12" s="36">
        <f>F12*G12</f>
        <v>14421.99</v>
      </c>
      <c r="I12" s="35"/>
    </row>
    <row r="13" spans="1:9" ht="27.75" customHeight="1">
      <c r="A13" s="35">
        <v>9</v>
      </c>
      <c r="B13" s="35"/>
      <c r="C13" s="35"/>
      <c r="D13" s="35"/>
      <c r="E13" s="35"/>
      <c r="F13" s="35"/>
      <c r="G13" s="35"/>
      <c r="H13" s="36"/>
      <c r="I13" s="35"/>
    </row>
    <row r="14" spans="1:9" ht="27.75" customHeight="1">
      <c r="A14" s="35">
        <v>10</v>
      </c>
      <c r="B14" s="35"/>
      <c r="C14" s="35"/>
      <c r="D14" s="35"/>
      <c r="E14" s="35"/>
      <c r="F14" s="35"/>
      <c r="G14" s="35"/>
      <c r="H14" s="36"/>
      <c r="I14" s="35"/>
    </row>
    <row r="15" spans="1:9" ht="27.75" customHeight="1">
      <c r="A15" s="35"/>
      <c r="B15" s="35" t="s">
        <v>51</v>
      </c>
      <c r="C15" s="35"/>
      <c r="D15" s="35"/>
      <c r="E15" s="35"/>
      <c r="F15" s="35"/>
      <c r="G15" s="35"/>
      <c r="H15" s="36">
        <f>H9+H12</f>
        <v>52306.770000000004</v>
      </c>
      <c r="I15" s="35"/>
    </row>
    <row r="16" ht="13.5">
      <c r="A16" s="32" t="s">
        <v>75</v>
      </c>
    </row>
    <row r="17" spans="1:9" ht="26.2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6.25" customHeight="1">
      <c r="A18" s="135" t="s">
        <v>148</v>
      </c>
      <c r="B18" s="135"/>
      <c r="C18" s="135"/>
      <c r="D18" s="135"/>
      <c r="E18" s="135"/>
      <c r="F18" s="135"/>
      <c r="G18" s="135"/>
      <c r="H18" s="135"/>
      <c r="I18" s="135"/>
    </row>
    <row r="19" spans="1:9" ht="26.25" customHeight="1" hidden="1">
      <c r="A19" s="34"/>
      <c r="B19" s="34"/>
      <c r="C19" s="34"/>
      <c r="D19" s="34"/>
      <c r="E19" s="34"/>
      <c r="F19" s="34"/>
      <c r="G19" s="34"/>
      <c r="H19" s="34"/>
      <c r="I19" s="33"/>
    </row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/>
  <mergeCells count="3">
    <mergeCell ref="A1:I1"/>
    <mergeCell ref="A2:I2"/>
    <mergeCell ref="A18:I18"/>
  </mergeCells>
  <printOptions horizontalCentered="1"/>
  <pageMargins left="0.7086614173228347" right="0.7086614173228347" top="1.535433070866142" bottom="0.7480314960629921" header="0.31496062992125984" footer="0.31496062992125984"/>
  <pageSetup orientation="portrait" paperSize="9" r:id="rId1"/>
  <headerFooter>
    <oddHeader>&amp;C&amp;"宋体,加粗"&amp;18
经营公司水电费明细表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7.00390625" style="32" customWidth="1"/>
    <col min="2" max="2" width="11.625" style="32" customWidth="1"/>
    <col min="3" max="3" width="7.125" style="32" customWidth="1"/>
    <col min="4" max="6" width="9.00390625" style="32" customWidth="1"/>
    <col min="7" max="7" width="7.875" style="32" customWidth="1"/>
    <col min="8" max="8" width="9.875" style="32" customWidth="1"/>
    <col min="9" max="16384" width="9.00390625" style="32" customWidth="1"/>
  </cols>
  <sheetData>
    <row r="1" spans="1:9" ht="14.25">
      <c r="A1" s="132"/>
      <c r="B1" s="132"/>
      <c r="C1" s="132"/>
      <c r="D1" s="132"/>
      <c r="E1" s="132"/>
      <c r="F1" s="132"/>
      <c r="G1" s="132"/>
      <c r="H1" s="132"/>
      <c r="I1" s="132"/>
    </row>
    <row r="2" spans="1:9" ht="14.25">
      <c r="A2" s="133" t="s">
        <v>196</v>
      </c>
      <c r="B2" s="134"/>
      <c r="C2" s="134"/>
      <c r="D2" s="134"/>
      <c r="E2" s="134"/>
      <c r="F2" s="134"/>
      <c r="G2" s="134"/>
      <c r="H2" s="134"/>
      <c r="I2" s="134"/>
    </row>
    <row r="3" spans="1:9" ht="28.5">
      <c r="A3" s="41" t="s">
        <v>0</v>
      </c>
      <c r="B3" s="41" t="s">
        <v>1</v>
      </c>
      <c r="C3" s="41" t="s">
        <v>40</v>
      </c>
      <c r="D3" s="67" t="s">
        <v>153</v>
      </c>
      <c r="E3" s="67" t="s">
        <v>154</v>
      </c>
      <c r="F3" s="41" t="s">
        <v>94</v>
      </c>
      <c r="G3" s="41" t="s">
        <v>44</v>
      </c>
      <c r="H3" s="41" t="s">
        <v>6</v>
      </c>
      <c r="I3" s="41" t="s">
        <v>7</v>
      </c>
    </row>
    <row r="4" spans="1:9" ht="28.5" customHeight="1">
      <c r="A4" s="35">
        <v>1</v>
      </c>
      <c r="B4" s="42" t="s">
        <v>93</v>
      </c>
      <c r="C4" s="35"/>
      <c r="D4" s="35">
        <v>0</v>
      </c>
      <c r="E4" s="35">
        <v>11984</v>
      </c>
      <c r="F4" s="35">
        <f>E4-D4</f>
        <v>11984</v>
      </c>
      <c r="G4" s="36">
        <v>0.54</v>
      </c>
      <c r="H4" s="35">
        <f aca="true" t="shared" si="0" ref="H4:H9">F4*G4</f>
        <v>6471.360000000001</v>
      </c>
      <c r="I4" s="83"/>
    </row>
    <row r="5" spans="1:9" ht="28.5" customHeight="1">
      <c r="A5" s="35">
        <v>2</v>
      </c>
      <c r="B5" s="42" t="s">
        <v>92</v>
      </c>
      <c r="C5" s="35"/>
      <c r="D5" s="35">
        <v>413516</v>
      </c>
      <c r="E5" s="35">
        <v>423651</v>
      </c>
      <c r="F5" s="35">
        <f>(E5-D5)</f>
        <v>10135</v>
      </c>
      <c r="G5" s="36">
        <v>0.54</v>
      </c>
      <c r="H5" s="35">
        <f t="shared" si="0"/>
        <v>5472.900000000001</v>
      </c>
      <c r="I5" s="42"/>
    </row>
    <row r="6" spans="1:9" ht="28.5" customHeight="1">
      <c r="A6" s="35">
        <v>4</v>
      </c>
      <c r="B6" s="75" t="s">
        <v>91</v>
      </c>
      <c r="C6" s="74"/>
      <c r="D6" s="74">
        <v>64118</v>
      </c>
      <c r="E6" s="74">
        <v>66582</v>
      </c>
      <c r="F6" s="74">
        <f>(E6-D6)</f>
        <v>2464</v>
      </c>
      <c r="G6" s="76">
        <v>0.54</v>
      </c>
      <c r="H6" s="74">
        <f t="shared" si="0"/>
        <v>1330.5600000000002</v>
      </c>
      <c r="I6" s="75"/>
    </row>
    <row r="7" spans="1:9" ht="28.5" customHeight="1">
      <c r="A7" s="74">
        <v>5</v>
      </c>
      <c r="B7" s="42" t="s">
        <v>90</v>
      </c>
      <c r="C7" s="35"/>
      <c r="D7" s="35">
        <v>36975</v>
      </c>
      <c r="E7" s="35">
        <v>37753</v>
      </c>
      <c r="F7" s="35">
        <f>(E7-D7)*40-F6</f>
        <v>28656</v>
      </c>
      <c r="G7" s="36">
        <v>0.54</v>
      </c>
      <c r="H7" s="35">
        <f t="shared" si="0"/>
        <v>15474.240000000002</v>
      </c>
      <c r="I7" s="42" t="s">
        <v>49</v>
      </c>
    </row>
    <row r="8" spans="1:9" ht="28.5" customHeight="1">
      <c r="A8" s="35">
        <v>6</v>
      </c>
      <c r="B8" s="42" t="s">
        <v>89</v>
      </c>
      <c r="C8" s="35"/>
      <c r="D8" s="35">
        <v>435414</v>
      </c>
      <c r="E8" s="35">
        <v>443035</v>
      </c>
      <c r="F8" s="35">
        <f>(E8-D8)</f>
        <v>7621</v>
      </c>
      <c r="G8" s="36">
        <v>0.54</v>
      </c>
      <c r="H8" s="35">
        <f t="shared" si="0"/>
        <v>4115.34</v>
      </c>
      <c r="I8" s="42"/>
    </row>
    <row r="9" spans="1:9" ht="28.5" customHeight="1">
      <c r="A9" s="35">
        <v>7</v>
      </c>
      <c r="B9" s="44" t="s">
        <v>88</v>
      </c>
      <c r="C9" s="43"/>
      <c r="D9" s="35">
        <v>1561</v>
      </c>
      <c r="E9" s="35">
        <v>1585</v>
      </c>
      <c r="F9" s="35">
        <f>(E9-D9)*40</f>
        <v>960</v>
      </c>
      <c r="G9" s="36">
        <v>0.54</v>
      </c>
      <c r="H9" s="35">
        <f t="shared" si="0"/>
        <v>518.4000000000001</v>
      </c>
      <c r="I9" s="42" t="s">
        <v>87</v>
      </c>
    </row>
    <row r="10" spans="1:9" ht="28.5" customHeight="1">
      <c r="A10" s="35">
        <v>8</v>
      </c>
      <c r="B10" s="44"/>
      <c r="C10" s="43"/>
      <c r="D10" s="35"/>
      <c r="E10" s="35"/>
      <c r="F10" s="35"/>
      <c r="G10" s="36"/>
      <c r="H10" s="35"/>
      <c r="I10" s="42"/>
    </row>
    <row r="11" spans="1:9" ht="28.5" customHeight="1">
      <c r="A11" s="35">
        <v>9</v>
      </c>
      <c r="B11" s="72"/>
      <c r="C11" s="35"/>
      <c r="D11" s="35"/>
      <c r="E11" s="35"/>
      <c r="F11" s="35"/>
      <c r="G11" s="36"/>
      <c r="H11" s="35"/>
      <c r="I11" s="42"/>
    </row>
    <row r="12" spans="1:9" ht="28.5" customHeight="1">
      <c r="A12" s="35">
        <v>10</v>
      </c>
      <c r="B12" s="42"/>
      <c r="C12" s="35"/>
      <c r="D12" s="35"/>
      <c r="E12" s="35"/>
      <c r="F12" s="35"/>
      <c r="G12" s="36"/>
      <c r="H12" s="35"/>
      <c r="I12" s="42"/>
    </row>
    <row r="13" spans="1:9" ht="28.5" customHeight="1">
      <c r="A13" s="35">
        <v>11</v>
      </c>
      <c r="B13" s="42"/>
      <c r="C13" s="35"/>
      <c r="D13" s="35"/>
      <c r="E13" s="35"/>
      <c r="F13" s="35"/>
      <c r="G13" s="35"/>
      <c r="H13" s="35"/>
      <c r="I13" s="42"/>
    </row>
    <row r="14" spans="1:9" ht="28.5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28.5" customHeight="1">
      <c r="A15" s="35"/>
      <c r="B15" s="35" t="s">
        <v>51</v>
      </c>
      <c r="C15" s="35"/>
      <c r="D15" s="35"/>
      <c r="E15" s="35"/>
      <c r="F15" s="35">
        <f>F4+F5+F7+F8+F9</f>
        <v>59356</v>
      </c>
      <c r="G15" s="35"/>
      <c r="H15" s="35">
        <f>F15*0.54</f>
        <v>32052.24</v>
      </c>
      <c r="I15" s="35"/>
    </row>
    <row r="16" ht="35.25" customHeight="1">
      <c r="A16" s="32" t="s">
        <v>86</v>
      </c>
    </row>
    <row r="17" spans="1:9" ht="58.5" customHeight="1">
      <c r="A17" s="58" t="s">
        <v>53</v>
      </c>
      <c r="B17" s="58"/>
      <c r="C17" s="58"/>
      <c r="D17" s="58"/>
      <c r="E17" s="58"/>
      <c r="F17" s="58"/>
      <c r="G17" s="136" t="s">
        <v>149</v>
      </c>
      <c r="H17" s="102"/>
      <c r="I17" s="102"/>
    </row>
  </sheetData>
  <sheetProtection selectLockedCells="1" selectUnlockedCells="1"/>
  <mergeCells count="3">
    <mergeCell ref="A1:I1"/>
    <mergeCell ref="A2:I2"/>
    <mergeCell ref="G17:I17"/>
  </mergeCells>
  <printOptions horizontalCentered="1"/>
  <pageMargins left="0.7086614173228347" right="0.7086614173228347" top="1.141732283464567" bottom="0.7480314960629921" header="0.31496062992125984" footer="0.31496062992125984"/>
  <pageSetup orientation="portrait" pageOrder="overThenDown" paperSize="9" r:id="rId1"/>
  <headerFooter alignWithMargins="0">
    <oddHeader>&amp;C
&amp;"宋体,加粗"&amp;18经营公司水电费明细表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5.00390625" style="0" customWidth="1"/>
    <col min="2" max="2" width="14.25390625" style="0" customWidth="1"/>
    <col min="3" max="3" width="7.50390625" style="0" customWidth="1"/>
    <col min="4" max="4" width="9.125" style="0" customWidth="1"/>
    <col min="5" max="5" width="9.00390625" style="0" customWidth="1"/>
    <col min="6" max="6" width="9.50390625" style="0" customWidth="1"/>
    <col min="7" max="7" width="7.50390625" style="0" customWidth="1"/>
    <col min="8" max="8" width="10.75390625" style="0" customWidth="1"/>
  </cols>
  <sheetData>
    <row r="1" spans="1:9" ht="14.25">
      <c r="A1" s="137" t="s">
        <v>197</v>
      </c>
      <c r="B1" s="138"/>
      <c r="C1" s="138"/>
      <c r="D1" s="138"/>
      <c r="E1" s="138"/>
      <c r="F1" s="138"/>
      <c r="G1" s="138"/>
      <c r="H1" s="138"/>
      <c r="I1" s="138"/>
    </row>
    <row r="2" spans="1:9" ht="27.75" customHeight="1">
      <c r="A2" s="2" t="s">
        <v>0</v>
      </c>
      <c r="B2" s="69" t="s">
        <v>1</v>
      </c>
      <c r="C2" s="69" t="s">
        <v>40</v>
      </c>
      <c r="D2" s="69" t="s">
        <v>46</v>
      </c>
      <c r="E2" s="69" t="s">
        <v>47</v>
      </c>
      <c r="F2" s="69" t="s">
        <v>84</v>
      </c>
      <c r="G2" s="69" t="s">
        <v>44</v>
      </c>
      <c r="H2" s="69" t="s">
        <v>6</v>
      </c>
      <c r="I2" s="1" t="s">
        <v>7</v>
      </c>
    </row>
    <row r="3" spans="1:9" ht="27.75" customHeight="1">
      <c r="A3" s="1">
        <v>1</v>
      </c>
      <c r="B3" s="1" t="s">
        <v>166</v>
      </c>
      <c r="C3" s="1"/>
      <c r="D3" s="1">
        <v>3010</v>
      </c>
      <c r="E3" s="1">
        <v>3294</v>
      </c>
      <c r="F3" s="1">
        <f>(E3-D3)*80</f>
        <v>22720</v>
      </c>
      <c r="G3" s="1">
        <v>0.54</v>
      </c>
      <c r="H3" s="1">
        <f>F3*G3</f>
        <v>12268.800000000001</v>
      </c>
      <c r="I3" s="1" t="s">
        <v>167</v>
      </c>
    </row>
    <row r="4" spans="1:9" ht="27.75" customHeight="1">
      <c r="A4" s="1">
        <v>2</v>
      </c>
      <c r="B4" s="1" t="s">
        <v>160</v>
      </c>
      <c r="C4" s="1"/>
      <c r="D4" s="1">
        <v>3578</v>
      </c>
      <c r="E4" s="1">
        <v>3905</v>
      </c>
      <c r="F4" s="1">
        <f>(E4-D4)*80</f>
        <v>26160</v>
      </c>
      <c r="G4" s="1">
        <v>0.54</v>
      </c>
      <c r="H4" s="1">
        <f>F4*G4</f>
        <v>14126.400000000001</v>
      </c>
      <c r="I4" s="1" t="s">
        <v>82</v>
      </c>
    </row>
    <row r="5" spans="1:9" ht="27.75" customHeight="1">
      <c r="A5" s="1">
        <v>3</v>
      </c>
      <c r="B5" s="1" t="s">
        <v>161</v>
      </c>
      <c r="C5" s="1"/>
      <c r="D5" s="1">
        <v>9212</v>
      </c>
      <c r="E5" s="1">
        <v>9685</v>
      </c>
      <c r="F5" s="1">
        <f>(E5-D5)*50</f>
        <v>23650</v>
      </c>
      <c r="G5" s="1">
        <v>0.54</v>
      </c>
      <c r="H5" s="1">
        <f>F5*G5</f>
        <v>12771</v>
      </c>
      <c r="I5" s="1" t="s">
        <v>159</v>
      </c>
    </row>
    <row r="6" spans="1:9" ht="27.75" customHeight="1">
      <c r="A6" s="1">
        <v>4</v>
      </c>
      <c r="B6" s="70" t="s">
        <v>162</v>
      </c>
      <c r="C6" s="1"/>
      <c r="D6" s="1">
        <v>1181</v>
      </c>
      <c r="E6" s="1">
        <v>1604</v>
      </c>
      <c r="F6" s="1">
        <f>(E6-D6)*50</f>
        <v>21150</v>
      </c>
      <c r="G6" s="1">
        <v>0.54</v>
      </c>
      <c r="H6" s="1">
        <f>F6*G6</f>
        <v>11421</v>
      </c>
      <c r="I6" s="1" t="s">
        <v>172</v>
      </c>
    </row>
    <row r="7" spans="1:9" ht="27.75" customHeight="1">
      <c r="A7" s="1">
        <v>5</v>
      </c>
      <c r="B7" s="1"/>
      <c r="C7" s="1"/>
      <c r="D7" s="1"/>
      <c r="E7" s="1"/>
      <c r="F7" s="1"/>
      <c r="G7" s="1"/>
      <c r="H7" s="1"/>
      <c r="I7" s="1"/>
    </row>
    <row r="8" spans="1:9" ht="27.75" customHeight="1">
      <c r="A8" s="1">
        <v>6</v>
      </c>
      <c r="B8" s="1"/>
      <c r="C8" s="1"/>
      <c r="D8" s="1"/>
      <c r="E8" s="1"/>
      <c r="F8" s="1"/>
      <c r="G8" s="1"/>
      <c r="H8" s="1"/>
      <c r="I8" s="1"/>
    </row>
    <row r="9" spans="1:9" ht="27.75" customHeight="1">
      <c r="A9" s="1">
        <v>7</v>
      </c>
      <c r="B9" s="1"/>
      <c r="C9" s="1"/>
      <c r="D9" s="1"/>
      <c r="E9" s="1"/>
      <c r="F9" s="1"/>
      <c r="G9" s="1"/>
      <c r="H9" s="1"/>
      <c r="I9" s="1"/>
    </row>
    <row r="10" spans="1:9" ht="27.75" customHeight="1">
      <c r="A10" s="1">
        <v>8</v>
      </c>
      <c r="B10" s="1"/>
      <c r="C10" s="1"/>
      <c r="D10" s="1"/>
      <c r="E10" s="1"/>
      <c r="F10" s="1"/>
      <c r="G10" s="1"/>
      <c r="H10" s="1"/>
      <c r="I10" s="1"/>
    </row>
    <row r="11" spans="1:9" ht="27.75" customHeight="1">
      <c r="A11" s="1">
        <v>9</v>
      </c>
      <c r="B11" s="1"/>
      <c r="C11" s="1"/>
      <c r="D11" s="1"/>
      <c r="E11" s="1"/>
      <c r="F11" s="1"/>
      <c r="G11" s="1"/>
      <c r="H11" s="1"/>
      <c r="I11" s="1"/>
    </row>
    <row r="12" spans="1:9" ht="27.75" customHeight="1">
      <c r="A12" s="1">
        <v>10</v>
      </c>
      <c r="B12" s="1"/>
      <c r="C12" s="1"/>
      <c r="D12" s="1"/>
      <c r="E12" s="1"/>
      <c r="F12" s="1"/>
      <c r="G12" s="1"/>
      <c r="H12" s="1"/>
      <c r="I12" s="1"/>
    </row>
    <row r="13" spans="1:9" ht="27.75" customHeight="1">
      <c r="A13" s="1">
        <v>11</v>
      </c>
      <c r="B13" s="1"/>
      <c r="C13" s="1"/>
      <c r="D13" s="1"/>
      <c r="E13" s="1"/>
      <c r="F13" s="1"/>
      <c r="G13" s="1"/>
      <c r="H13" s="1"/>
      <c r="I13" s="1"/>
    </row>
    <row r="14" spans="1:9" ht="27.75" customHeight="1">
      <c r="A14" s="1">
        <v>12</v>
      </c>
      <c r="B14" s="1"/>
      <c r="C14" s="1"/>
      <c r="D14" s="1"/>
      <c r="E14" s="1"/>
      <c r="F14" s="1"/>
      <c r="G14" s="1"/>
      <c r="H14" s="1"/>
      <c r="I14" s="1"/>
    </row>
    <row r="15" spans="1:9" ht="27.75" customHeight="1">
      <c r="A15" s="1">
        <v>13</v>
      </c>
      <c r="B15" s="1"/>
      <c r="C15" s="1"/>
      <c r="D15" s="1"/>
      <c r="E15" s="1"/>
      <c r="F15" s="1"/>
      <c r="G15" s="1"/>
      <c r="H15" s="1"/>
      <c r="I15" s="1"/>
    </row>
    <row r="16" spans="1:9" ht="27.75" customHeight="1">
      <c r="A16" s="1">
        <v>14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>
        <v>15</v>
      </c>
      <c r="B17" s="1"/>
      <c r="C17" s="1"/>
      <c r="D17" s="1"/>
      <c r="E17" s="1"/>
      <c r="F17" s="1"/>
      <c r="G17" s="1"/>
      <c r="H17" s="1"/>
      <c r="I17" s="1"/>
    </row>
    <row r="18" spans="1:9" ht="27.75" customHeight="1">
      <c r="A18" s="1">
        <v>16</v>
      </c>
      <c r="B18" s="1"/>
      <c r="C18" s="1"/>
      <c r="D18" s="1"/>
      <c r="E18" s="1"/>
      <c r="F18" s="1"/>
      <c r="G18" s="1"/>
      <c r="H18" s="1"/>
      <c r="I18" s="1"/>
    </row>
    <row r="19" spans="1:9" ht="27.75" customHeight="1">
      <c r="A19" s="1">
        <v>17</v>
      </c>
      <c r="B19" s="1" t="s">
        <v>70</v>
      </c>
      <c r="C19" s="1"/>
      <c r="D19" s="1"/>
      <c r="E19" s="1"/>
      <c r="F19" s="1">
        <f>SUM(F3:F18)</f>
        <v>93680</v>
      </c>
      <c r="G19" s="1"/>
      <c r="H19" s="1">
        <f>F19*0.54</f>
        <v>50587.200000000004</v>
      </c>
      <c r="I1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176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21</v>
      </c>
      <c r="C3" s="1">
        <v>3976</v>
      </c>
      <c r="D3" s="1">
        <v>4042</v>
      </c>
      <c r="E3" s="1">
        <f>(D3-C3)*240</f>
        <v>15840</v>
      </c>
      <c r="F3" s="1">
        <v>0.54</v>
      </c>
      <c r="G3" s="1">
        <f aca="true" t="shared" si="0" ref="G3:G8">E3*F3</f>
        <v>8553.6</v>
      </c>
      <c r="H3" s="1" t="s">
        <v>22</v>
      </c>
    </row>
    <row r="4" spans="1:8" ht="30" customHeight="1">
      <c r="A4" s="1">
        <v>2</v>
      </c>
      <c r="B4" s="1" t="s">
        <v>23</v>
      </c>
      <c r="C4" s="1">
        <v>30863</v>
      </c>
      <c r="D4" s="1">
        <v>31279</v>
      </c>
      <c r="E4" s="1">
        <f>D4-C4</f>
        <v>416</v>
      </c>
      <c r="F4" s="1">
        <v>0.54</v>
      </c>
      <c r="G4" s="1">
        <f t="shared" si="0"/>
        <v>224.64000000000001</v>
      </c>
      <c r="H4" s="1"/>
    </row>
    <row r="5" spans="1:8" ht="30" customHeight="1">
      <c r="A5" s="1">
        <v>3</v>
      </c>
      <c r="B5" s="1" t="s">
        <v>24</v>
      </c>
      <c r="C5" s="1">
        <v>28646</v>
      </c>
      <c r="D5" s="1">
        <v>29064</v>
      </c>
      <c r="E5" s="1">
        <f>D5-C5</f>
        <v>418</v>
      </c>
      <c r="F5" s="1">
        <v>0.54</v>
      </c>
      <c r="G5" s="1">
        <f t="shared" si="0"/>
        <v>225.72000000000003</v>
      </c>
      <c r="H5" s="1"/>
    </row>
    <row r="6" spans="1:8" ht="30" customHeight="1">
      <c r="A6" s="1">
        <v>4</v>
      </c>
      <c r="B6" s="1" t="s">
        <v>25</v>
      </c>
      <c r="C6" s="1">
        <v>27548</v>
      </c>
      <c r="D6" s="1">
        <v>27944</v>
      </c>
      <c r="E6" s="1">
        <f>D6-C6</f>
        <v>396</v>
      </c>
      <c r="F6" s="1">
        <v>0.54</v>
      </c>
      <c r="G6" s="1">
        <f t="shared" si="0"/>
        <v>213.84</v>
      </c>
      <c r="H6" s="1"/>
    </row>
    <row r="7" spans="1:8" ht="30" customHeight="1">
      <c r="A7" s="1">
        <v>5</v>
      </c>
      <c r="B7" s="1" t="s">
        <v>26</v>
      </c>
      <c r="C7" s="1">
        <v>24699</v>
      </c>
      <c r="D7" s="1">
        <v>25108</v>
      </c>
      <c r="E7" s="1">
        <f>D7-C7</f>
        <v>409</v>
      </c>
      <c r="F7" s="1">
        <v>0.54</v>
      </c>
      <c r="G7" s="1">
        <f t="shared" si="0"/>
        <v>220.86</v>
      </c>
      <c r="H7" s="1"/>
    </row>
    <row r="8" spans="1:8" ht="30" customHeight="1">
      <c r="A8" s="1">
        <v>6</v>
      </c>
      <c r="B8" s="1" t="s">
        <v>27</v>
      </c>
      <c r="C8" s="1">
        <v>20755</v>
      </c>
      <c r="D8" s="1">
        <v>21143</v>
      </c>
      <c r="E8" s="1">
        <f>D8-C8</f>
        <v>388</v>
      </c>
      <c r="F8" s="1">
        <v>0.54</v>
      </c>
      <c r="G8" s="1">
        <f t="shared" si="0"/>
        <v>209.52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17867</v>
      </c>
      <c r="F9" s="1"/>
      <c r="G9" s="1">
        <f>SUM(G3:G8)</f>
        <v>9648.18</v>
      </c>
      <c r="H9" s="1"/>
    </row>
    <row r="10" spans="1:8" ht="30" customHeight="1">
      <c r="A10" s="1">
        <v>8</v>
      </c>
      <c r="B10" s="1" t="s">
        <v>28</v>
      </c>
      <c r="C10" s="1">
        <v>74767</v>
      </c>
      <c r="D10" s="1">
        <v>80400</v>
      </c>
      <c r="E10" s="1">
        <f>D10-C10</f>
        <v>5633</v>
      </c>
      <c r="F10" s="1">
        <v>3.19</v>
      </c>
      <c r="G10" s="1">
        <f>E10*F10</f>
        <v>17969.27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5633</v>
      </c>
      <c r="F11" s="1"/>
      <c r="G11" s="1">
        <f>G10</f>
        <v>17969.27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87"/>
      <c r="C13" s="88"/>
      <c r="D13" s="88"/>
      <c r="E13" s="88"/>
      <c r="F13" s="88"/>
      <c r="G13" s="88"/>
      <c r="H13" s="89"/>
    </row>
    <row r="14" spans="1:8" ht="30" customHeight="1">
      <c r="A14" s="3">
        <v>19</v>
      </c>
      <c r="B14" s="3" t="s">
        <v>29</v>
      </c>
      <c r="C14" s="2"/>
      <c r="D14" s="2"/>
      <c r="E14" s="1"/>
      <c r="F14" s="2"/>
      <c r="G14" s="1">
        <f>G9+G11</f>
        <v>27617.45</v>
      </c>
      <c r="H14" s="2"/>
    </row>
    <row r="15" spans="3:8" ht="14.25">
      <c r="C15" s="5"/>
      <c r="D15" s="5"/>
      <c r="E15" s="5"/>
      <c r="F15" s="5"/>
      <c r="G15" s="5"/>
      <c r="H15" s="5"/>
    </row>
    <row r="16" spans="1:2" ht="14.25">
      <c r="A16" t="s">
        <v>96</v>
      </c>
      <c r="B16" s="6"/>
    </row>
    <row r="17" ht="14.25">
      <c r="B17" s="6"/>
    </row>
  </sheetData>
  <sheetProtection/>
  <mergeCells count="2">
    <mergeCell ref="A1:H1"/>
    <mergeCell ref="B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177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6111</v>
      </c>
      <c r="D3" s="1">
        <v>6256</v>
      </c>
      <c r="E3" s="1">
        <f>(D3-C3)*80</f>
        <v>11600</v>
      </c>
      <c r="F3" s="1">
        <v>0.54</v>
      </c>
      <c r="G3" s="1">
        <f>E3*F3</f>
        <v>6264</v>
      </c>
      <c r="H3" s="1" t="s">
        <v>31</v>
      </c>
    </row>
    <row r="4" spans="1:8" ht="30" customHeight="1">
      <c r="A4" s="1">
        <v>2</v>
      </c>
      <c r="B4" s="1" t="s">
        <v>32</v>
      </c>
      <c r="C4" s="1">
        <v>6062</v>
      </c>
      <c r="D4" s="1">
        <v>6209</v>
      </c>
      <c r="E4" s="1">
        <f>(D4-C4)*80</f>
        <v>11760</v>
      </c>
      <c r="F4" s="1">
        <v>0.54</v>
      </c>
      <c r="G4" s="1">
        <f>E4*F4</f>
        <v>6350.400000000001</v>
      </c>
      <c r="H4" s="1" t="s">
        <v>31</v>
      </c>
    </row>
    <row r="5" spans="1:8" ht="30" customHeight="1">
      <c r="A5" s="1">
        <v>3</v>
      </c>
      <c r="B5" s="1" t="s">
        <v>33</v>
      </c>
      <c r="C5" s="1">
        <v>5126</v>
      </c>
      <c r="D5" s="1">
        <v>5250</v>
      </c>
      <c r="E5" s="1">
        <f>(D5-C5)*80</f>
        <v>9920</v>
      </c>
      <c r="F5" s="1">
        <v>0.54</v>
      </c>
      <c r="G5" s="1">
        <f>E5*F5</f>
        <v>5356.8</v>
      </c>
      <c r="H5" s="1" t="s">
        <v>31</v>
      </c>
    </row>
    <row r="6" spans="1:8" ht="30" customHeight="1">
      <c r="A6" s="1">
        <v>4</v>
      </c>
      <c r="B6" s="1" t="s">
        <v>34</v>
      </c>
      <c r="C6" s="1">
        <v>5980</v>
      </c>
      <c r="D6" s="1">
        <v>6123</v>
      </c>
      <c r="E6" s="1">
        <f>(D6-C6)*80</f>
        <v>11440</v>
      </c>
      <c r="F6" s="1">
        <v>0.54</v>
      </c>
      <c r="G6" s="1">
        <f>E6*F6</f>
        <v>6177.6</v>
      </c>
      <c r="H6" s="1" t="s">
        <v>31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44720</v>
      </c>
      <c r="F7" s="1"/>
      <c r="G7" s="1">
        <f>SUM(G3:G6)</f>
        <v>24148.800000000003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44344</v>
      </c>
      <c r="D9" s="1">
        <v>45630</v>
      </c>
      <c r="E9" s="1">
        <f>D9-C9</f>
        <v>1286</v>
      </c>
      <c r="F9" s="1">
        <v>3.19</v>
      </c>
      <c r="G9" s="1">
        <f>E9*F9</f>
        <v>4102.34</v>
      </c>
      <c r="H9" s="1"/>
    </row>
    <row r="10" spans="1:8" ht="30" customHeight="1">
      <c r="A10" s="1">
        <v>8</v>
      </c>
      <c r="B10" s="1" t="s">
        <v>36</v>
      </c>
      <c r="C10" s="1">
        <v>44859</v>
      </c>
      <c r="D10" s="1">
        <v>46124</v>
      </c>
      <c r="E10" s="1">
        <f>D10-C10</f>
        <v>1265</v>
      </c>
      <c r="F10" s="1">
        <v>3.19</v>
      </c>
      <c r="G10" s="1">
        <f>E10*F10</f>
        <v>4035.35</v>
      </c>
      <c r="H10" s="1"/>
    </row>
    <row r="11" spans="1:8" ht="30" customHeight="1">
      <c r="A11" s="1">
        <v>9</v>
      </c>
      <c r="B11" s="1" t="s">
        <v>37</v>
      </c>
      <c r="C11" s="1">
        <v>30423</v>
      </c>
      <c r="D11" s="1">
        <v>31298</v>
      </c>
      <c r="E11" s="1">
        <f>D11-C11</f>
        <v>875</v>
      </c>
      <c r="F11" s="1">
        <v>3.19</v>
      </c>
      <c r="G11" s="1">
        <f>E11*F11</f>
        <v>2791.25</v>
      </c>
      <c r="H11" s="1"/>
    </row>
    <row r="12" spans="1:8" ht="30" customHeight="1">
      <c r="A12" s="1">
        <v>10</v>
      </c>
      <c r="B12" s="1" t="s">
        <v>38</v>
      </c>
      <c r="C12" s="1">
        <v>43178</v>
      </c>
      <c r="D12" s="1">
        <v>44410</v>
      </c>
      <c r="E12" s="1">
        <f>D12-C12</f>
        <v>1232</v>
      </c>
      <c r="F12" s="1">
        <v>3.19</v>
      </c>
      <c r="G12" s="1">
        <f>E12*F12</f>
        <v>3930.08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4658</v>
      </c>
      <c r="F13" s="1"/>
      <c r="G13" s="1">
        <f>SUM(G9:G12)</f>
        <v>14859.02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39007.82000000001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178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6156</v>
      </c>
      <c r="D3" s="1">
        <v>6325</v>
      </c>
      <c r="E3" s="1">
        <f>(D3-C3)*40</f>
        <v>6760</v>
      </c>
      <c r="F3" s="1">
        <v>0.54</v>
      </c>
      <c r="G3" s="1">
        <f>E3*F3</f>
        <v>3650.4</v>
      </c>
      <c r="H3" s="1" t="s">
        <v>72</v>
      </c>
    </row>
    <row r="4" spans="1:8" ht="30" customHeight="1">
      <c r="A4" s="1">
        <v>2</v>
      </c>
      <c r="B4" s="1" t="s">
        <v>32</v>
      </c>
      <c r="C4" s="1">
        <v>6018</v>
      </c>
      <c r="D4" s="1">
        <v>6183</v>
      </c>
      <c r="E4" s="1">
        <f>(D4-C4)*40</f>
        <v>6600</v>
      </c>
      <c r="F4" s="1">
        <v>0.54</v>
      </c>
      <c r="G4" s="1">
        <f>E4*F4</f>
        <v>3564.0000000000005</v>
      </c>
      <c r="H4" s="1" t="s">
        <v>72</v>
      </c>
    </row>
    <row r="5" spans="1:8" ht="30" customHeight="1">
      <c r="A5" s="1">
        <v>3</v>
      </c>
      <c r="B5" s="1" t="s">
        <v>33</v>
      </c>
      <c r="C5" s="1">
        <v>5888</v>
      </c>
      <c r="D5" s="1">
        <v>6039</v>
      </c>
      <c r="E5" s="1">
        <f>(D5-C5)*40</f>
        <v>6040</v>
      </c>
      <c r="F5" s="1">
        <v>0.54</v>
      </c>
      <c r="G5" s="1">
        <f>E5*F5</f>
        <v>3261.6000000000004</v>
      </c>
      <c r="H5" s="1" t="s">
        <v>72</v>
      </c>
    </row>
    <row r="6" spans="1:8" ht="30" customHeight="1">
      <c r="A6" s="1">
        <v>4</v>
      </c>
      <c r="B6" s="52" t="s">
        <v>112</v>
      </c>
      <c r="C6" s="1">
        <v>2549</v>
      </c>
      <c r="D6" s="1">
        <v>2691</v>
      </c>
      <c r="E6" s="1">
        <f>(D6-C6)*40</f>
        <v>5680</v>
      </c>
      <c r="F6" s="1">
        <v>0.54</v>
      </c>
      <c r="G6" s="1">
        <f>E6*F6</f>
        <v>3067.2000000000003</v>
      </c>
      <c r="H6" s="52" t="s">
        <v>114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25080</v>
      </c>
      <c r="F7" s="1"/>
      <c r="G7" s="1">
        <f>SUM(G3:G6)</f>
        <v>13543.2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22699</v>
      </c>
      <c r="D9" s="1">
        <v>23721</v>
      </c>
      <c r="E9" s="1">
        <f>D9-C9</f>
        <v>1022</v>
      </c>
      <c r="F9" s="1">
        <v>3.19</v>
      </c>
      <c r="G9" s="1">
        <f>E9*F9</f>
        <v>3260.18</v>
      </c>
      <c r="H9" s="1"/>
    </row>
    <row r="10" spans="1:8" ht="30" customHeight="1">
      <c r="A10" s="1">
        <v>8</v>
      </c>
      <c r="B10" s="1" t="s">
        <v>36</v>
      </c>
      <c r="C10" s="1">
        <v>21829</v>
      </c>
      <c r="D10" s="1">
        <v>22855</v>
      </c>
      <c r="E10" s="1">
        <f>D10-C10</f>
        <v>1026</v>
      </c>
      <c r="F10" s="1">
        <v>3.19</v>
      </c>
      <c r="G10" s="1">
        <f>E10*F10</f>
        <v>3272.94</v>
      </c>
      <c r="H10" s="1"/>
    </row>
    <row r="11" spans="1:8" ht="30" customHeight="1">
      <c r="A11" s="1">
        <v>9</v>
      </c>
      <c r="B11" s="1" t="s">
        <v>37</v>
      </c>
      <c r="C11" s="1">
        <v>17900</v>
      </c>
      <c r="D11" s="1">
        <v>18609</v>
      </c>
      <c r="E11" s="1">
        <f>D11-C11</f>
        <v>709</v>
      </c>
      <c r="F11" s="1">
        <v>3.19</v>
      </c>
      <c r="G11" s="1">
        <f>E11*F11</f>
        <v>2261.71</v>
      </c>
      <c r="H11" s="1"/>
    </row>
    <row r="12" spans="1:8" ht="30" customHeight="1">
      <c r="A12" s="1">
        <v>10</v>
      </c>
      <c r="B12" s="52" t="s">
        <v>113</v>
      </c>
      <c r="C12" s="1">
        <v>9058</v>
      </c>
      <c r="D12" s="1">
        <v>9627</v>
      </c>
      <c r="E12" s="1">
        <f>D12-C12</f>
        <v>569</v>
      </c>
      <c r="F12" s="1">
        <v>3.19</v>
      </c>
      <c r="G12" s="1">
        <f>E12*F12</f>
        <v>1815.11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3326</v>
      </c>
      <c r="F13" s="1"/>
      <c r="G13" s="1">
        <f>SUM(G9:G12)</f>
        <v>10609.94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24153.14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0.25">
      <c r="A2" s="104" t="s">
        <v>179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4.25">
      <c r="A3" s="93" t="s">
        <v>0</v>
      </c>
      <c r="B3" s="93" t="s">
        <v>39</v>
      </c>
      <c r="C3" s="93" t="s">
        <v>40</v>
      </c>
      <c r="D3" s="93" t="s">
        <v>41</v>
      </c>
      <c r="E3" s="93" t="s">
        <v>42</v>
      </c>
      <c r="F3" s="93"/>
      <c r="G3" s="93" t="s">
        <v>43</v>
      </c>
      <c r="H3" s="90" t="s">
        <v>44</v>
      </c>
      <c r="I3" s="95" t="s">
        <v>45</v>
      </c>
      <c r="J3" s="90" t="s">
        <v>7</v>
      </c>
    </row>
    <row r="4" spans="1:10" ht="18" customHeight="1">
      <c r="A4" s="93"/>
      <c r="B4" s="93"/>
      <c r="C4" s="93"/>
      <c r="D4" s="93"/>
      <c r="E4" s="11" t="s">
        <v>46</v>
      </c>
      <c r="F4" s="11" t="s">
        <v>47</v>
      </c>
      <c r="G4" s="93"/>
      <c r="H4" s="91"/>
      <c r="I4" s="96"/>
      <c r="J4" s="91"/>
    </row>
    <row r="5" spans="1:10" ht="27.75" customHeight="1">
      <c r="A5" s="98">
        <v>1</v>
      </c>
      <c r="B5" s="98" t="s">
        <v>48</v>
      </c>
      <c r="C5" s="1"/>
      <c r="D5" s="1" t="s">
        <v>82</v>
      </c>
      <c r="E5" s="1">
        <v>1869</v>
      </c>
      <c r="F5" s="1">
        <v>2002</v>
      </c>
      <c r="G5" s="25">
        <f>(F5-E5)*80</f>
        <v>10640</v>
      </c>
      <c r="H5" s="25">
        <v>0.54</v>
      </c>
      <c r="I5" s="25">
        <f aca="true" t="shared" si="0" ref="I5:I16">G5*H5</f>
        <v>5745.6</v>
      </c>
      <c r="J5" s="11"/>
    </row>
    <row r="6" spans="1:10" ht="27.75" customHeight="1">
      <c r="A6" s="99"/>
      <c r="B6" s="99"/>
      <c r="C6" s="1"/>
      <c r="D6" s="1" t="s">
        <v>82</v>
      </c>
      <c r="E6" s="1">
        <v>3207</v>
      </c>
      <c r="F6" s="1">
        <v>3569</v>
      </c>
      <c r="G6" s="25">
        <f>(F6-E6)*80</f>
        <v>28960</v>
      </c>
      <c r="H6" s="25">
        <v>0.54</v>
      </c>
      <c r="I6" s="25">
        <f t="shared" si="0"/>
        <v>15638.400000000001</v>
      </c>
      <c r="J6" s="11"/>
    </row>
    <row r="7" spans="1:10" ht="28.5" customHeight="1">
      <c r="A7" s="99"/>
      <c r="B7" s="99"/>
      <c r="C7" s="1"/>
      <c r="D7" s="1"/>
      <c r="E7" s="1"/>
      <c r="F7" s="1"/>
      <c r="G7" s="25"/>
      <c r="H7" s="25"/>
      <c r="I7" s="25"/>
      <c r="J7" s="11"/>
    </row>
    <row r="8" spans="1:10" ht="27" customHeight="1">
      <c r="A8" s="99"/>
      <c r="B8" s="100"/>
      <c r="C8" s="1"/>
      <c r="D8" s="1"/>
      <c r="E8" s="1"/>
      <c r="F8" s="1"/>
      <c r="G8" s="25"/>
      <c r="H8" s="25"/>
      <c r="I8" s="25"/>
      <c r="J8" s="11"/>
    </row>
    <row r="9" spans="1:10" ht="27" customHeight="1">
      <c r="A9" s="100"/>
      <c r="B9" s="13" t="s">
        <v>50</v>
      </c>
      <c r="C9" s="1"/>
      <c r="D9" s="1"/>
      <c r="E9" s="1"/>
      <c r="F9" s="1"/>
      <c r="G9" s="25">
        <f>SUM(G5:G8)</f>
        <v>39600</v>
      </c>
      <c r="H9" s="25">
        <v>0.54</v>
      </c>
      <c r="I9" s="25">
        <f>SUM(I5:I8)</f>
        <v>21384</v>
      </c>
      <c r="J9" s="11"/>
    </row>
    <row r="10" spans="1:10" ht="27" customHeight="1">
      <c r="A10" s="1">
        <v>2</v>
      </c>
      <c r="B10" s="1"/>
      <c r="C10" s="1"/>
      <c r="D10" s="1"/>
      <c r="E10" s="1"/>
      <c r="F10" s="1"/>
      <c r="G10" s="25"/>
      <c r="H10" s="25"/>
      <c r="I10" s="25"/>
      <c r="J10" s="11"/>
    </row>
    <row r="11" spans="1:10" ht="28.5" customHeight="1">
      <c r="A11" s="1">
        <v>3</v>
      </c>
      <c r="B11" s="1"/>
      <c r="C11" s="1"/>
      <c r="D11" s="1"/>
      <c r="E11" s="1"/>
      <c r="F11" s="1"/>
      <c r="G11" s="25"/>
      <c r="H11" s="25"/>
      <c r="I11" s="25"/>
      <c r="J11" s="11"/>
    </row>
    <row r="12" spans="1:10" ht="28.5" customHeight="1">
      <c r="A12" s="98">
        <v>4</v>
      </c>
      <c r="B12" s="98" t="s">
        <v>157</v>
      </c>
      <c r="C12" s="70" t="s">
        <v>163</v>
      </c>
      <c r="D12" s="1" t="s">
        <v>82</v>
      </c>
      <c r="E12" s="1">
        <v>2131</v>
      </c>
      <c r="F12" s="1">
        <v>2599</v>
      </c>
      <c r="G12" s="25">
        <f>(F12-E12)*80</f>
        <v>37440</v>
      </c>
      <c r="H12" s="25">
        <v>0.54</v>
      </c>
      <c r="I12" s="25">
        <f t="shared" si="0"/>
        <v>20217.600000000002</v>
      </c>
      <c r="J12" s="11"/>
    </row>
    <row r="13" spans="1:10" ht="28.5" customHeight="1">
      <c r="A13" s="99"/>
      <c r="B13" s="99"/>
      <c r="C13" s="70" t="s">
        <v>163</v>
      </c>
      <c r="D13" s="1" t="s">
        <v>82</v>
      </c>
      <c r="E13" s="1">
        <v>2535</v>
      </c>
      <c r="F13" s="1">
        <v>2896</v>
      </c>
      <c r="G13" s="25">
        <f>(F13-E13)*80</f>
        <v>28880</v>
      </c>
      <c r="H13" s="25">
        <v>0.54</v>
      </c>
      <c r="I13" s="25">
        <f t="shared" si="0"/>
        <v>15595.2</v>
      </c>
      <c r="J13" s="11"/>
    </row>
    <row r="14" spans="1:14" ht="30.75" customHeight="1">
      <c r="A14" s="99"/>
      <c r="B14" s="99"/>
      <c r="C14" s="1"/>
      <c r="D14" s="1"/>
      <c r="E14" s="1"/>
      <c r="F14" s="1"/>
      <c r="G14" s="25"/>
      <c r="H14" s="25"/>
      <c r="I14" s="25"/>
      <c r="J14" s="11"/>
      <c r="N14" t="s">
        <v>200</v>
      </c>
    </row>
    <row r="15" spans="1:10" ht="27.75" customHeight="1">
      <c r="A15" s="99"/>
      <c r="B15" s="99"/>
      <c r="C15" s="70" t="s">
        <v>164</v>
      </c>
      <c r="D15" s="1" t="s">
        <v>82</v>
      </c>
      <c r="E15" s="1">
        <v>407</v>
      </c>
      <c r="F15" s="1">
        <v>515</v>
      </c>
      <c r="G15" s="25">
        <f>(F15-E15)*80</f>
        <v>8640</v>
      </c>
      <c r="H15" s="25">
        <v>0.54</v>
      </c>
      <c r="I15" s="25">
        <f t="shared" si="0"/>
        <v>4665.6</v>
      </c>
      <c r="J15" s="62"/>
    </row>
    <row r="16" spans="1:10" ht="27.75" customHeight="1">
      <c r="A16" s="99"/>
      <c r="B16" s="99"/>
      <c r="C16" s="70" t="s">
        <v>164</v>
      </c>
      <c r="D16" s="1" t="s">
        <v>82</v>
      </c>
      <c r="E16" s="1">
        <v>1666</v>
      </c>
      <c r="F16" s="1">
        <v>1942</v>
      </c>
      <c r="G16" s="25">
        <f>(F16-E16)*80</f>
        <v>22080</v>
      </c>
      <c r="H16" s="25">
        <v>0.54</v>
      </c>
      <c r="I16" s="25">
        <f t="shared" si="0"/>
        <v>11923.2</v>
      </c>
      <c r="J16" s="11"/>
    </row>
    <row r="17" spans="1:10" ht="27" customHeight="1">
      <c r="A17" s="99"/>
      <c r="B17" s="99"/>
      <c r="C17" s="1"/>
      <c r="D17" s="7"/>
      <c r="E17" s="1"/>
      <c r="F17" s="1"/>
      <c r="G17" s="25"/>
      <c r="H17" s="25"/>
      <c r="I17" s="25"/>
      <c r="J17" s="11"/>
    </row>
    <row r="18" spans="1:10" ht="27" customHeight="1">
      <c r="A18" s="99"/>
      <c r="B18" s="100"/>
      <c r="C18" s="12"/>
      <c r="D18" s="26"/>
      <c r="E18" s="12"/>
      <c r="F18" s="12"/>
      <c r="G18" s="25"/>
      <c r="H18" s="25"/>
      <c r="I18" s="25"/>
      <c r="J18" s="66"/>
    </row>
    <row r="19" spans="1:10" ht="27" customHeight="1">
      <c r="A19" s="100"/>
      <c r="B19" s="12" t="s">
        <v>50</v>
      </c>
      <c r="C19" s="12"/>
      <c r="D19" s="26"/>
      <c r="E19" s="12"/>
      <c r="F19" s="12"/>
      <c r="G19" s="27">
        <f>SUM(G12:G18)</f>
        <v>97040</v>
      </c>
      <c r="H19" s="25">
        <v>0.54</v>
      </c>
      <c r="I19" s="65">
        <f>G19*H19</f>
        <v>52401.600000000006</v>
      </c>
      <c r="J19" s="11"/>
    </row>
    <row r="20" spans="1:10" ht="28.5" customHeight="1">
      <c r="A20" s="92">
        <v>5</v>
      </c>
      <c r="B20" s="92"/>
      <c r="C20" s="92"/>
      <c r="D20" s="97"/>
      <c r="E20" s="92"/>
      <c r="F20" s="92"/>
      <c r="G20" s="94"/>
      <c r="H20" s="25"/>
      <c r="I20" s="25"/>
      <c r="J20" s="11"/>
    </row>
    <row r="21" spans="1:10" ht="19.5" customHeight="1" hidden="1">
      <c r="A21" s="92"/>
      <c r="B21" s="92"/>
      <c r="C21" s="92"/>
      <c r="D21" s="97"/>
      <c r="E21" s="92"/>
      <c r="F21" s="92"/>
      <c r="G21" s="94"/>
      <c r="H21" s="25"/>
      <c r="I21" s="25"/>
      <c r="J21" s="11"/>
    </row>
    <row r="22" spans="1:10" ht="20.25" customHeight="1" hidden="1">
      <c r="A22" s="92"/>
      <c r="B22" s="92"/>
      <c r="C22" s="92"/>
      <c r="D22" s="97"/>
      <c r="E22" s="92"/>
      <c r="F22" s="92"/>
      <c r="G22" s="94"/>
      <c r="H22" s="25"/>
      <c r="I22" s="25"/>
      <c r="J22" s="11"/>
    </row>
    <row r="23" spans="1:10" ht="16.5" customHeight="1" hidden="1">
      <c r="A23" s="92"/>
      <c r="B23" s="92"/>
      <c r="C23" s="92"/>
      <c r="D23" s="92"/>
      <c r="E23" s="92"/>
      <c r="F23" s="92"/>
      <c r="G23" s="94"/>
      <c r="H23" s="25"/>
      <c r="I23" s="25"/>
      <c r="J23" s="11"/>
    </row>
    <row r="24" spans="1:10" ht="26.25" customHeight="1">
      <c r="A24" s="28" t="s">
        <v>51</v>
      </c>
      <c r="B24" s="2" t="s">
        <v>52</v>
      </c>
      <c r="C24" s="2"/>
      <c r="D24" s="2"/>
      <c r="E24" s="11"/>
      <c r="F24" s="11"/>
      <c r="G24" s="11">
        <f>G9+G19</f>
        <v>136640</v>
      </c>
      <c r="H24" s="11"/>
      <c r="I24" s="11">
        <f>G24*0.54</f>
        <v>73785.6</v>
      </c>
      <c r="J24" s="11"/>
    </row>
    <row r="25" spans="1:5" ht="22.5" customHeight="1">
      <c r="A25" s="105"/>
      <c r="B25" s="106"/>
      <c r="C25" s="106"/>
      <c r="D25" s="106"/>
      <c r="E25" s="106"/>
    </row>
    <row r="27" spans="1:10" ht="14.25">
      <c r="A27" t="s">
        <v>53</v>
      </c>
      <c r="G27" s="101" t="s">
        <v>142</v>
      </c>
      <c r="H27" s="102"/>
      <c r="I27" s="102"/>
      <c r="J27" s="102"/>
    </row>
    <row r="30" ht="12.75" customHeight="1"/>
    <row r="31" ht="14.25" hidden="1"/>
  </sheetData>
  <sheetProtection/>
  <mergeCells count="24">
    <mergeCell ref="G27:J27"/>
    <mergeCell ref="A1:J1"/>
    <mergeCell ref="A2:J2"/>
    <mergeCell ref="E3:F3"/>
    <mergeCell ref="A25:E25"/>
    <mergeCell ref="A3:A4"/>
    <mergeCell ref="A5:A9"/>
    <mergeCell ref="A12:A19"/>
    <mergeCell ref="A20:A23"/>
    <mergeCell ref="B3:B4"/>
    <mergeCell ref="B20:B23"/>
    <mergeCell ref="C3:C4"/>
    <mergeCell ref="C20:C23"/>
    <mergeCell ref="D3:D4"/>
    <mergeCell ref="D20:D23"/>
    <mergeCell ref="B12:B18"/>
    <mergeCell ref="B5:B8"/>
    <mergeCell ref="J3:J4"/>
    <mergeCell ref="E20:E23"/>
    <mergeCell ref="F20:F23"/>
    <mergeCell ref="G3:G4"/>
    <mergeCell ref="G20:G23"/>
    <mergeCell ref="H3:H4"/>
    <mergeCell ref="I3:I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1.875" style="0" customWidth="1"/>
  </cols>
  <sheetData>
    <row r="1" spans="1:9" ht="19.5" customHeight="1">
      <c r="A1" s="107" t="s">
        <v>179</v>
      </c>
      <c r="B1" s="108"/>
      <c r="C1" s="108"/>
      <c r="D1" s="108"/>
      <c r="E1" s="108"/>
      <c r="F1" s="55"/>
      <c r="G1" s="55"/>
      <c r="H1" s="55"/>
      <c r="I1" s="55"/>
    </row>
    <row r="2" spans="1:9" ht="14.25">
      <c r="A2" s="56"/>
      <c r="B2" s="56"/>
      <c r="C2" s="56"/>
      <c r="D2" s="56"/>
      <c r="E2" s="56"/>
      <c r="F2" s="56"/>
      <c r="G2" s="56"/>
      <c r="H2" s="56"/>
      <c r="I2" s="56"/>
    </row>
    <row r="3" spans="1:9" ht="14.25">
      <c r="A3" s="93" t="s">
        <v>0</v>
      </c>
      <c r="B3" s="93" t="s">
        <v>39</v>
      </c>
      <c r="C3" s="109"/>
      <c r="D3" s="93" t="s">
        <v>54</v>
      </c>
      <c r="E3" s="93"/>
      <c r="F3" s="109" t="s">
        <v>55</v>
      </c>
      <c r="G3" s="90" t="s">
        <v>44</v>
      </c>
      <c r="H3" s="90" t="s">
        <v>6</v>
      </c>
      <c r="I3" s="93" t="s">
        <v>7</v>
      </c>
    </row>
    <row r="4" spans="1:9" ht="18" customHeight="1">
      <c r="A4" s="93"/>
      <c r="B4" s="93"/>
      <c r="C4" s="110"/>
      <c r="D4" s="11" t="s">
        <v>46</v>
      </c>
      <c r="E4" s="11" t="s">
        <v>47</v>
      </c>
      <c r="F4" s="110"/>
      <c r="G4" s="91"/>
      <c r="H4" s="91"/>
      <c r="I4" s="93"/>
    </row>
    <row r="5" spans="1:9" ht="30.75" customHeight="1">
      <c r="A5" s="11">
        <v>1</v>
      </c>
      <c r="B5" s="98" t="s">
        <v>48</v>
      </c>
      <c r="C5" s="70" t="s">
        <v>165</v>
      </c>
      <c r="D5" s="1">
        <v>3280</v>
      </c>
      <c r="E5" s="1">
        <v>3835</v>
      </c>
      <c r="F5" s="11">
        <f>E5-D5</f>
        <v>555</v>
      </c>
      <c r="G5" s="11">
        <v>3.19</v>
      </c>
      <c r="H5" s="11">
        <f>F5*G5</f>
        <v>1770.45</v>
      </c>
      <c r="I5" s="11"/>
    </row>
    <row r="6" spans="1:9" ht="30.75" customHeight="1">
      <c r="A6" s="11">
        <v>2</v>
      </c>
      <c r="B6" s="99"/>
      <c r="C6" s="1"/>
      <c r="D6" s="1"/>
      <c r="E6" s="1"/>
      <c r="F6" s="11"/>
      <c r="G6" s="11"/>
      <c r="H6" s="11"/>
      <c r="I6" s="11"/>
    </row>
    <row r="7" spans="1:9" ht="30.75" customHeight="1">
      <c r="A7" s="98">
        <v>3</v>
      </c>
      <c r="B7" s="70"/>
      <c r="C7" s="1"/>
      <c r="D7" s="1"/>
      <c r="E7" s="1"/>
      <c r="F7" s="11"/>
      <c r="G7" s="11"/>
      <c r="H7" s="11"/>
      <c r="I7" s="11"/>
    </row>
    <row r="8" spans="1:9" ht="30.75" customHeight="1">
      <c r="A8" s="99"/>
      <c r="B8" s="70" t="s">
        <v>99</v>
      </c>
      <c r="C8" s="1"/>
      <c r="D8" s="1"/>
      <c r="E8" s="1"/>
      <c r="F8" s="11">
        <f>F5</f>
        <v>555</v>
      </c>
      <c r="G8" s="11"/>
      <c r="H8" s="11">
        <f>F8*3.19</f>
        <v>1770.45</v>
      </c>
      <c r="I8" s="11"/>
    </row>
    <row r="9" spans="1:9" ht="30.75" customHeight="1">
      <c r="A9" s="100"/>
      <c r="B9" s="1"/>
      <c r="C9" s="21"/>
      <c r="D9" s="1"/>
      <c r="E9" s="1"/>
      <c r="F9" s="11"/>
      <c r="G9" s="11"/>
      <c r="H9" s="11"/>
      <c r="I9" s="11"/>
    </row>
    <row r="10" spans="1:9" ht="30.75" customHeight="1">
      <c r="A10" s="98">
        <v>4</v>
      </c>
      <c r="B10" s="98" t="s">
        <v>157</v>
      </c>
      <c r="C10" s="70" t="s">
        <v>163</v>
      </c>
      <c r="D10" s="1">
        <v>4060</v>
      </c>
      <c r="E10" s="1">
        <v>5217</v>
      </c>
      <c r="F10" s="11">
        <f>E10-D10</f>
        <v>1157</v>
      </c>
      <c r="G10" s="11">
        <v>3.19</v>
      </c>
      <c r="H10" s="11">
        <f>F10*G10</f>
        <v>3690.83</v>
      </c>
      <c r="I10" s="11"/>
    </row>
    <row r="11" spans="1:9" ht="30.75" customHeight="1">
      <c r="A11" s="99"/>
      <c r="B11" s="99"/>
      <c r="C11" s="70" t="s">
        <v>164</v>
      </c>
      <c r="D11" s="1">
        <v>100615</v>
      </c>
      <c r="E11" s="1">
        <v>101120</v>
      </c>
      <c r="F11" s="11">
        <f>E11-D11</f>
        <v>505</v>
      </c>
      <c r="G11" s="11">
        <v>3.19</v>
      </c>
      <c r="H11" s="11">
        <f>F11*G11</f>
        <v>1610.95</v>
      </c>
      <c r="I11" s="11"/>
    </row>
    <row r="12" spans="1:9" ht="30.75" customHeight="1">
      <c r="A12" s="99"/>
      <c r="B12" s="99"/>
      <c r="C12" s="1"/>
      <c r="D12" s="1"/>
      <c r="E12" s="1"/>
      <c r="F12" s="11"/>
      <c r="G12" s="11"/>
      <c r="H12" s="11"/>
      <c r="I12" s="11"/>
    </row>
    <row r="13" spans="1:9" ht="30.75" customHeight="1">
      <c r="A13" s="99"/>
      <c r="B13" s="100"/>
      <c r="C13" s="1"/>
      <c r="D13" s="1"/>
      <c r="E13" s="1"/>
      <c r="F13" s="11"/>
      <c r="G13" s="11"/>
      <c r="H13" s="11"/>
      <c r="I13" s="11"/>
    </row>
    <row r="14" spans="1:9" ht="30.75" customHeight="1">
      <c r="A14" s="99"/>
      <c r="B14" s="70" t="s">
        <v>99</v>
      </c>
      <c r="C14" s="1"/>
      <c r="D14" s="1"/>
      <c r="E14" s="1"/>
      <c r="F14" s="11">
        <f>F10+F11</f>
        <v>1662</v>
      </c>
      <c r="G14" s="11"/>
      <c r="H14" s="11">
        <f>F14*3.19</f>
        <v>5301.78</v>
      </c>
      <c r="I14" s="11"/>
    </row>
    <row r="15" spans="1:9" ht="30.75" customHeight="1">
      <c r="A15" s="100"/>
      <c r="B15" s="13"/>
      <c r="C15" s="13"/>
      <c r="D15" s="1"/>
      <c r="E15" s="1"/>
      <c r="F15" s="11"/>
      <c r="G15" s="11"/>
      <c r="H15" s="11"/>
      <c r="I15" s="11"/>
    </row>
    <row r="16" spans="1:9" ht="30" customHeight="1">
      <c r="A16" s="2" t="s">
        <v>51</v>
      </c>
      <c r="B16" s="2" t="s">
        <v>52</v>
      </c>
      <c r="C16" s="2"/>
      <c r="D16" s="11"/>
      <c r="E16" s="11"/>
      <c r="F16" s="11">
        <f>F8+F14</f>
        <v>2217</v>
      </c>
      <c r="G16" s="11"/>
      <c r="H16" s="16">
        <f>H8+H14</f>
        <v>7072.23</v>
      </c>
      <c r="I16" s="11"/>
    </row>
    <row r="17" spans="1:9" ht="14.25">
      <c r="A17" s="105"/>
      <c r="B17" s="106"/>
      <c r="C17" s="106"/>
      <c r="D17" s="106"/>
      <c r="E17" s="106"/>
      <c r="F17" s="24"/>
      <c r="G17" s="24"/>
      <c r="H17" s="24"/>
      <c r="I17" s="24"/>
    </row>
    <row r="19" spans="1:9" ht="14.25">
      <c r="A19" t="s">
        <v>53</v>
      </c>
      <c r="G19" s="101" t="s">
        <v>143</v>
      </c>
      <c r="H19" s="102"/>
      <c r="I19" s="102"/>
    </row>
    <row r="21" ht="26.25" customHeight="1"/>
  </sheetData>
  <sheetProtection/>
  <mergeCells count="15">
    <mergeCell ref="G19:I19"/>
    <mergeCell ref="A17:E17"/>
    <mergeCell ref="A3:A4"/>
    <mergeCell ref="A7:A9"/>
    <mergeCell ref="B3:B4"/>
    <mergeCell ref="B5:B6"/>
    <mergeCell ref="A10:A15"/>
    <mergeCell ref="A1:E1"/>
    <mergeCell ref="I3:I4"/>
    <mergeCell ref="B10:B13"/>
    <mergeCell ref="C3:C4"/>
    <mergeCell ref="F3:F4"/>
    <mergeCell ref="G3:G4"/>
    <mergeCell ref="H3:H4"/>
    <mergeCell ref="D3:E3"/>
  </mergeCells>
  <printOptions horizontalCentered="1"/>
  <pageMargins left="0.4724409448818898" right="0.7480314960629921" top="1.2598425196850394" bottom="0.984251968503937" header="0.6299212598425197" footer="0.5118110236220472"/>
  <pageSetup horizontalDpi="300" verticalDpi="300" orientation="portrait" paperSize="9" scale="87" r:id="rId1"/>
  <headerFooter alignWithMargins="0">
    <oddHeader>&amp;C&amp;"宋体,加粗"&amp;18
饮食服务中心租点水电费明细表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4.50390625" style="0" customWidth="1"/>
    <col min="2" max="2" width="11.375" style="0" customWidth="1"/>
    <col min="5" max="5" width="9.50390625" style="0" bestFit="1" customWidth="1"/>
    <col min="7" max="7" width="11.25390625" style="0" customWidth="1"/>
    <col min="8" max="8" width="13.25390625" style="0" customWidth="1"/>
    <col min="9" max="17" width="9.00390625" style="0" hidden="1" customWidth="1"/>
    <col min="18" max="18" width="0.2421875" style="0" customWidth="1"/>
    <col min="19" max="26" width="9.00390625" style="0" hidden="1" customWidth="1"/>
  </cols>
  <sheetData>
    <row r="1" spans="1:8" ht="27.75" customHeight="1">
      <c r="A1" s="111"/>
      <c r="B1" s="111"/>
      <c r="C1" s="111"/>
      <c r="D1" s="111"/>
      <c r="E1" s="111"/>
      <c r="F1" s="111"/>
      <c r="G1" s="111"/>
      <c r="H1" s="111"/>
    </row>
    <row r="2" spans="1:8" ht="18" customHeight="1">
      <c r="A2" s="104" t="s">
        <v>180</v>
      </c>
      <c r="B2" s="104"/>
      <c r="C2" s="104"/>
      <c r="D2" s="104"/>
      <c r="E2" s="104"/>
      <c r="F2" s="104"/>
      <c r="G2" s="104"/>
      <c r="H2" s="104"/>
    </row>
    <row r="3" spans="1:8" ht="24.75" customHeight="1">
      <c r="A3" s="109" t="s">
        <v>0</v>
      </c>
      <c r="B3" s="109" t="s">
        <v>39</v>
      </c>
      <c r="C3" s="112" t="s">
        <v>42</v>
      </c>
      <c r="D3" s="113"/>
      <c r="E3" s="109" t="s">
        <v>43</v>
      </c>
      <c r="F3" s="90" t="s">
        <v>44</v>
      </c>
      <c r="G3" s="90" t="s">
        <v>6</v>
      </c>
      <c r="H3" s="109" t="s">
        <v>7</v>
      </c>
    </row>
    <row r="4" spans="1:8" ht="24.75" customHeight="1">
      <c r="A4" s="110"/>
      <c r="B4" s="110"/>
      <c r="C4" s="11" t="s">
        <v>46</v>
      </c>
      <c r="D4" s="11" t="s">
        <v>47</v>
      </c>
      <c r="E4" s="110"/>
      <c r="F4" s="91"/>
      <c r="G4" s="91"/>
      <c r="H4" s="110"/>
    </row>
    <row r="5" spans="1:8" ht="24.75" customHeight="1">
      <c r="A5" s="11">
        <v>1</v>
      </c>
      <c r="B5" s="81" t="s">
        <v>190</v>
      </c>
      <c r="C5" s="11">
        <v>49427</v>
      </c>
      <c r="D5" s="11">
        <v>50127</v>
      </c>
      <c r="E5" s="22">
        <f>(D5-C5)*40</f>
        <v>28000</v>
      </c>
      <c r="F5" s="11">
        <v>0.54</v>
      </c>
      <c r="G5" s="11">
        <f>E5*F5</f>
        <v>15120.000000000002</v>
      </c>
      <c r="H5" s="11" t="s">
        <v>11</v>
      </c>
    </row>
    <row r="6" spans="1:8" ht="24.75" customHeight="1">
      <c r="A6" s="11">
        <v>2</v>
      </c>
      <c r="B6" s="82" t="s">
        <v>191</v>
      </c>
      <c r="C6" s="11">
        <v>40064</v>
      </c>
      <c r="D6" s="11">
        <v>40550</v>
      </c>
      <c r="E6" s="22">
        <f>(D6-C6)*40</f>
        <v>19440</v>
      </c>
      <c r="F6" s="11">
        <v>0.54</v>
      </c>
      <c r="G6" s="11">
        <f>E6*F6</f>
        <v>10497.6</v>
      </c>
      <c r="H6" s="11" t="s">
        <v>11</v>
      </c>
    </row>
    <row r="7" spans="1:8" ht="24.75" customHeight="1">
      <c r="A7" s="11">
        <v>3</v>
      </c>
      <c r="B7" s="45" t="s">
        <v>61</v>
      </c>
      <c r="C7" s="11">
        <v>132415</v>
      </c>
      <c r="D7" s="11">
        <v>137246</v>
      </c>
      <c r="E7" s="22">
        <f>D7-C7</f>
        <v>4831</v>
      </c>
      <c r="F7" s="11">
        <v>0.54</v>
      </c>
      <c r="G7" s="11">
        <f>E7*F7</f>
        <v>2608.7400000000002</v>
      </c>
      <c r="H7" s="11"/>
    </row>
    <row r="8" spans="1:8" ht="24.75" customHeight="1">
      <c r="A8" s="1">
        <v>4</v>
      </c>
      <c r="B8" s="45" t="s">
        <v>62</v>
      </c>
      <c r="C8" s="11">
        <v>61241</v>
      </c>
      <c r="D8" s="11">
        <v>66658</v>
      </c>
      <c r="E8" s="22">
        <f>D8-C8</f>
        <v>5417</v>
      </c>
      <c r="F8" s="11">
        <v>0.54</v>
      </c>
      <c r="G8" s="11">
        <f>E8*F8</f>
        <v>2925.1800000000003</v>
      </c>
      <c r="H8" s="11"/>
    </row>
    <row r="9" spans="1:8" ht="24.75" customHeight="1">
      <c r="A9" s="1">
        <v>5</v>
      </c>
      <c r="B9" s="20" t="s">
        <v>50</v>
      </c>
      <c r="C9" s="11"/>
      <c r="D9" s="11"/>
      <c r="E9" s="22">
        <f>E5+E6-E7-E8</f>
        <v>37192</v>
      </c>
      <c r="F9" s="11"/>
      <c r="G9" s="11">
        <f>E9*0.54</f>
        <v>20083.68</v>
      </c>
      <c r="H9" s="11"/>
    </row>
    <row r="10" spans="1:8" ht="24.75" customHeight="1">
      <c r="A10" s="1">
        <v>6</v>
      </c>
      <c r="B10" s="45" t="s">
        <v>98</v>
      </c>
      <c r="C10" s="11">
        <v>3678</v>
      </c>
      <c r="D10" s="11">
        <v>3752</v>
      </c>
      <c r="E10" s="22">
        <f>(D10-C10)*40</f>
        <v>2960</v>
      </c>
      <c r="F10" s="11">
        <v>0.54</v>
      </c>
      <c r="G10" s="11">
        <f>E10*F10</f>
        <v>1598.4</v>
      </c>
      <c r="H10" s="11" t="s">
        <v>11</v>
      </c>
    </row>
    <row r="11" spans="1:8" ht="24.75" customHeight="1">
      <c r="A11" s="1">
        <v>7</v>
      </c>
      <c r="B11" s="8" t="s">
        <v>97</v>
      </c>
      <c r="C11" s="11">
        <v>19340</v>
      </c>
      <c r="D11" s="11">
        <v>19478</v>
      </c>
      <c r="E11" s="22">
        <f>(D11-C11)*40</f>
        <v>5520</v>
      </c>
      <c r="F11" s="11">
        <v>0.54</v>
      </c>
      <c r="G11" s="11">
        <f>E11*F11</f>
        <v>2980.8</v>
      </c>
      <c r="H11" s="11" t="s">
        <v>11</v>
      </c>
    </row>
    <row r="12" spans="1:9" ht="24.75" customHeight="1">
      <c r="A12" s="3">
        <v>8</v>
      </c>
      <c r="B12" s="46" t="s">
        <v>101</v>
      </c>
      <c r="C12" s="11">
        <v>16922</v>
      </c>
      <c r="D12" s="11">
        <v>17231</v>
      </c>
      <c r="E12" s="22">
        <f>(D12-C12)*40</f>
        <v>12360</v>
      </c>
      <c r="F12" s="11">
        <v>0.54</v>
      </c>
      <c r="G12" s="11">
        <f>E12*F12</f>
        <v>6674.400000000001</v>
      </c>
      <c r="H12" s="11" t="s">
        <v>11</v>
      </c>
      <c r="I12" s="71" t="s">
        <v>73</v>
      </c>
    </row>
    <row r="13" spans="1:8" ht="24.75" customHeight="1">
      <c r="A13" s="3">
        <v>9</v>
      </c>
      <c r="B13" s="46" t="s">
        <v>102</v>
      </c>
      <c r="C13" s="11">
        <v>4968</v>
      </c>
      <c r="D13" s="11">
        <v>5322</v>
      </c>
      <c r="E13" s="22">
        <f>(D13-C13)*120</f>
        <v>42480</v>
      </c>
      <c r="F13" s="11">
        <v>0.54</v>
      </c>
      <c r="G13" s="11">
        <f>E13*F13</f>
        <v>22939.2</v>
      </c>
      <c r="H13" s="11" t="s">
        <v>138</v>
      </c>
    </row>
    <row r="14" spans="1:8" ht="24.75" customHeight="1">
      <c r="A14" s="1">
        <v>10</v>
      </c>
      <c r="B14" s="48" t="s">
        <v>99</v>
      </c>
      <c r="C14" s="22"/>
      <c r="D14" s="22"/>
      <c r="E14" s="22">
        <f>E10+E11+E12+E13</f>
        <v>63320</v>
      </c>
      <c r="F14" s="11"/>
      <c r="G14" s="11">
        <f>E14*0.54</f>
        <v>34192.8</v>
      </c>
      <c r="H14" s="11"/>
    </row>
    <row r="15" spans="1:8" ht="24.75" customHeight="1">
      <c r="A15" s="1">
        <v>11</v>
      </c>
      <c r="B15" s="50" t="s">
        <v>103</v>
      </c>
      <c r="C15" s="22">
        <v>19969</v>
      </c>
      <c r="D15" s="22">
        <v>20440</v>
      </c>
      <c r="E15" s="22">
        <f>(D15-C15)*40</f>
        <v>18840</v>
      </c>
      <c r="F15" s="11">
        <v>0.54</v>
      </c>
      <c r="G15" s="11">
        <f>E15*F15</f>
        <v>10173.6</v>
      </c>
      <c r="H15" s="11" t="s">
        <v>11</v>
      </c>
    </row>
    <row r="16" spans="1:8" ht="24.75" customHeight="1">
      <c r="A16" s="11">
        <v>12</v>
      </c>
      <c r="B16" s="50" t="s">
        <v>104</v>
      </c>
      <c r="C16" s="11">
        <v>21518</v>
      </c>
      <c r="D16" s="11">
        <v>21758</v>
      </c>
      <c r="E16" s="22">
        <f>(D16-C16)*40</f>
        <v>9600</v>
      </c>
      <c r="F16" s="11">
        <v>0.54</v>
      </c>
      <c r="G16" s="11">
        <f>E16*F16</f>
        <v>5184</v>
      </c>
      <c r="H16" s="49" t="s">
        <v>106</v>
      </c>
    </row>
    <row r="17" spans="1:8" ht="24.75" customHeight="1">
      <c r="A17" s="11">
        <v>13</v>
      </c>
      <c r="B17" s="50" t="s">
        <v>105</v>
      </c>
      <c r="C17" s="11">
        <v>2966</v>
      </c>
      <c r="D17" s="11">
        <v>3145</v>
      </c>
      <c r="E17" s="22">
        <f>(D17-C17)*120</f>
        <v>21480</v>
      </c>
      <c r="F17" s="11">
        <v>0.54</v>
      </c>
      <c r="G17" s="11">
        <f>E17*F17</f>
        <v>11599.2</v>
      </c>
      <c r="H17" s="11" t="s">
        <v>138</v>
      </c>
    </row>
    <row r="18" spans="1:8" ht="24.75" customHeight="1">
      <c r="A18" s="1">
        <v>14</v>
      </c>
      <c r="B18" s="47" t="s">
        <v>100</v>
      </c>
      <c r="C18" s="11"/>
      <c r="D18" s="11"/>
      <c r="E18" s="22">
        <f>E15+E16+E17</f>
        <v>49920</v>
      </c>
      <c r="F18" s="11"/>
      <c r="G18" s="11">
        <f>E18*0.54</f>
        <v>26956.800000000003</v>
      </c>
      <c r="H18" s="11"/>
    </row>
    <row r="19" spans="1:8" ht="24.75" customHeight="1">
      <c r="A19" s="1">
        <v>15</v>
      </c>
      <c r="B19" s="8"/>
      <c r="C19" s="11"/>
      <c r="D19" s="11"/>
      <c r="E19" s="22"/>
      <c r="F19" s="11"/>
      <c r="G19" s="11"/>
      <c r="H19" s="11"/>
    </row>
    <row r="20" spans="1:8" ht="24.75" customHeight="1">
      <c r="A20" s="1">
        <v>16</v>
      </c>
      <c r="B20" s="7"/>
      <c r="C20" s="11"/>
      <c r="D20" s="11"/>
      <c r="E20" s="22"/>
      <c r="F20" s="11"/>
      <c r="G20" s="11"/>
      <c r="H20" s="11"/>
    </row>
    <row r="21" spans="1:8" ht="24.75" customHeight="1">
      <c r="A21" s="11">
        <v>17</v>
      </c>
      <c r="B21" s="1"/>
      <c r="C21" s="11"/>
      <c r="D21" s="11"/>
      <c r="E21" s="22"/>
      <c r="F21" s="11"/>
      <c r="G21" s="11"/>
      <c r="H21" s="11"/>
    </row>
    <row r="22" spans="1:8" ht="24.75" customHeight="1">
      <c r="A22" s="1">
        <v>18</v>
      </c>
      <c r="B22" s="61" t="s">
        <v>95</v>
      </c>
      <c r="C22" s="11"/>
      <c r="D22" s="11"/>
      <c r="E22" s="11">
        <f>E9+E14+E18</f>
        <v>150432</v>
      </c>
      <c r="F22" s="11"/>
      <c r="G22" s="11">
        <f>E22*0.54</f>
        <v>81233.28</v>
      </c>
      <c r="H22" s="11"/>
    </row>
    <row r="23" spans="1:8" ht="24.75" customHeight="1">
      <c r="A23" s="114" t="s">
        <v>192</v>
      </c>
      <c r="B23" s="106"/>
      <c r="C23" s="106"/>
      <c r="D23" s="106"/>
      <c r="E23" s="106"/>
      <c r="F23" s="106"/>
      <c r="G23" s="106"/>
      <c r="H23" s="106"/>
    </row>
    <row r="24" spans="1:8" ht="24" customHeight="1">
      <c r="A24" t="s">
        <v>63</v>
      </c>
      <c r="B24" s="23"/>
      <c r="F24" s="101" t="s">
        <v>144</v>
      </c>
      <c r="G24" s="102"/>
      <c r="H24" s="102"/>
    </row>
    <row r="25" ht="0.75" customHeight="1"/>
    <row r="26" ht="24" customHeight="1" hidden="1"/>
    <row r="27" ht="14.25" hidden="1"/>
  </sheetData>
  <sheetProtection/>
  <mergeCells count="11">
    <mergeCell ref="F24:H24"/>
    <mergeCell ref="F3:F4"/>
    <mergeCell ref="A23:H23"/>
    <mergeCell ref="A1:H1"/>
    <mergeCell ref="A2:H2"/>
    <mergeCell ref="C3:D3"/>
    <mergeCell ref="A3:A4"/>
    <mergeCell ref="G3:G4"/>
    <mergeCell ref="H3:H4"/>
    <mergeCell ref="B3:B4"/>
    <mergeCell ref="E3:E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1.00390625" style="0" customWidth="1"/>
    <col min="7" max="7" width="13.25390625" style="0" customWidth="1"/>
    <col min="8" max="8" width="12.875" style="0" customWidth="1"/>
  </cols>
  <sheetData>
    <row r="1" spans="1:8" ht="1.5" customHeight="1">
      <c r="A1" s="111"/>
      <c r="B1" s="111"/>
      <c r="C1" s="111"/>
      <c r="D1" s="111"/>
      <c r="E1" s="111"/>
      <c r="F1" s="111"/>
      <c r="G1" s="111"/>
      <c r="H1" s="111"/>
    </row>
    <row r="2" spans="1:8" ht="33.75" customHeight="1">
      <c r="A2" s="104" t="s">
        <v>180</v>
      </c>
      <c r="B2" s="104"/>
      <c r="C2" s="104"/>
      <c r="D2" s="104"/>
      <c r="E2" s="104"/>
      <c r="F2" s="104"/>
      <c r="G2" s="104"/>
      <c r="H2" s="104"/>
    </row>
    <row r="3" spans="1:8" ht="16.5" customHeight="1">
      <c r="A3" s="109" t="s">
        <v>0</v>
      </c>
      <c r="B3" s="109" t="s">
        <v>39</v>
      </c>
      <c r="C3" s="112" t="s">
        <v>54</v>
      </c>
      <c r="D3" s="113"/>
      <c r="E3" s="109" t="s">
        <v>55</v>
      </c>
      <c r="F3" s="90" t="s">
        <v>44</v>
      </c>
      <c r="G3" s="90" t="s">
        <v>64</v>
      </c>
      <c r="H3" s="109" t="s">
        <v>7</v>
      </c>
    </row>
    <row r="4" spans="1:8" ht="15" customHeight="1">
      <c r="A4" s="110"/>
      <c r="B4" s="110"/>
      <c r="C4" s="11" t="s">
        <v>46</v>
      </c>
      <c r="D4" s="64" t="s">
        <v>151</v>
      </c>
      <c r="E4" s="110"/>
      <c r="F4" s="91"/>
      <c r="G4" s="91"/>
      <c r="H4" s="110"/>
    </row>
    <row r="5" spans="1:8" ht="41.25" customHeight="1">
      <c r="A5" s="1">
        <v>1</v>
      </c>
      <c r="B5" s="80" t="s">
        <v>189</v>
      </c>
      <c r="C5" s="19">
        <v>17329</v>
      </c>
      <c r="D5" s="19">
        <v>18942</v>
      </c>
      <c r="E5" s="11">
        <f>D5-C5</f>
        <v>1613</v>
      </c>
      <c r="F5" s="11">
        <v>3.19</v>
      </c>
      <c r="G5" s="11">
        <f>E5*F5</f>
        <v>5145.47</v>
      </c>
      <c r="H5" s="63"/>
    </row>
    <row r="6" spans="1:8" ht="41.25" customHeight="1">
      <c r="A6" s="1">
        <v>2</v>
      </c>
      <c r="B6" s="51" t="s">
        <v>107</v>
      </c>
      <c r="C6" s="19">
        <v>20234</v>
      </c>
      <c r="D6" s="19">
        <v>22157</v>
      </c>
      <c r="E6" s="11">
        <f>D6-C6</f>
        <v>1923</v>
      </c>
      <c r="F6" s="11">
        <v>3.19</v>
      </c>
      <c r="G6" s="11">
        <f>E6*F6</f>
        <v>6134.37</v>
      </c>
      <c r="H6" s="62"/>
    </row>
    <row r="7" spans="1:8" ht="41.25" customHeight="1">
      <c r="A7" s="1">
        <v>3</v>
      </c>
      <c r="B7" s="1" t="s">
        <v>155</v>
      </c>
      <c r="C7" s="11">
        <v>4558</v>
      </c>
      <c r="D7" s="11">
        <v>4900</v>
      </c>
      <c r="E7" s="11">
        <f>D7-C7</f>
        <v>342</v>
      </c>
      <c r="F7" s="11">
        <v>3.19</v>
      </c>
      <c r="G7" s="11">
        <f>E7*F7</f>
        <v>1090.98</v>
      </c>
      <c r="H7" s="11"/>
    </row>
    <row r="8" spans="1:8" ht="41.25" customHeight="1">
      <c r="A8" s="1">
        <v>4</v>
      </c>
      <c r="B8" s="1"/>
      <c r="C8" s="11"/>
      <c r="D8" s="11"/>
      <c r="E8" s="11"/>
      <c r="F8" s="11"/>
      <c r="G8" s="11"/>
      <c r="H8" s="11"/>
    </row>
    <row r="9" spans="1:8" ht="41.25" customHeight="1">
      <c r="A9" s="1">
        <v>5</v>
      </c>
      <c r="B9" s="59"/>
      <c r="C9" s="11"/>
      <c r="D9" s="11"/>
      <c r="E9" s="11"/>
      <c r="F9" s="11"/>
      <c r="G9" s="11"/>
      <c r="H9" s="11"/>
    </row>
    <row r="10" spans="1:8" ht="41.25" customHeight="1">
      <c r="A10" s="1">
        <v>6</v>
      </c>
      <c r="B10" s="60" t="s">
        <v>150</v>
      </c>
      <c r="C10" s="11"/>
      <c r="D10" s="11"/>
      <c r="E10" s="11">
        <f>E6+E7</f>
        <v>2265</v>
      </c>
      <c r="F10" s="11"/>
      <c r="G10" s="11">
        <f>E10*3.19</f>
        <v>7225.349999999999</v>
      </c>
      <c r="H10" s="11"/>
    </row>
    <row r="11" spans="1:8" ht="41.25" customHeight="1">
      <c r="A11" s="1">
        <v>7</v>
      </c>
      <c r="B11" s="47"/>
      <c r="C11" s="11"/>
      <c r="D11" s="11"/>
      <c r="E11" s="11"/>
      <c r="F11" s="11"/>
      <c r="G11" s="11"/>
      <c r="H11" s="11"/>
    </row>
    <row r="12" spans="1:8" ht="41.25" customHeight="1">
      <c r="A12" s="1">
        <v>8</v>
      </c>
      <c r="B12" s="4"/>
      <c r="C12" s="19"/>
      <c r="D12" s="19"/>
      <c r="E12" s="11"/>
      <c r="F12" s="11"/>
      <c r="G12" s="11"/>
      <c r="H12" s="11"/>
    </row>
    <row r="13" spans="1:8" ht="41.25" customHeight="1">
      <c r="A13" s="14">
        <v>9</v>
      </c>
      <c r="B13" s="30"/>
      <c r="C13" s="19"/>
      <c r="D13" s="19"/>
      <c r="E13" s="11"/>
      <c r="F13" s="11"/>
      <c r="G13" s="11"/>
      <c r="H13" s="11"/>
    </row>
    <row r="14" spans="1:8" ht="41.25" customHeight="1">
      <c r="A14" s="116" t="s">
        <v>51</v>
      </c>
      <c r="B14" s="89"/>
      <c r="C14" s="11"/>
      <c r="D14" s="11"/>
      <c r="E14" s="11">
        <f>E5+E10</f>
        <v>3878</v>
      </c>
      <c r="F14" s="11"/>
      <c r="G14" s="11">
        <f>E14*3.19</f>
        <v>12370.82</v>
      </c>
      <c r="H14" s="11"/>
    </row>
    <row r="15" spans="1:8" ht="14.25">
      <c r="A15" s="115"/>
      <c r="B15" s="106"/>
      <c r="C15" s="106"/>
      <c r="D15" s="106"/>
      <c r="E15" s="106"/>
      <c r="F15" s="106"/>
      <c r="G15" s="106"/>
      <c r="H15" s="106"/>
    </row>
    <row r="16" spans="1:8" ht="14.25">
      <c r="A16" s="101" t="s">
        <v>145</v>
      </c>
      <c r="B16" s="102"/>
      <c r="C16" s="102"/>
      <c r="D16" s="102"/>
      <c r="E16" s="102"/>
      <c r="F16" s="102"/>
      <c r="G16" s="102"/>
      <c r="H16" s="102"/>
    </row>
  </sheetData>
  <sheetProtection/>
  <mergeCells count="12">
    <mergeCell ref="A1:H1"/>
    <mergeCell ref="A2:H2"/>
    <mergeCell ref="C3:D3"/>
    <mergeCell ref="E3:E4"/>
    <mergeCell ref="F3:F4"/>
    <mergeCell ref="G3:G4"/>
    <mergeCell ref="A16:H16"/>
    <mergeCell ref="H3:H4"/>
    <mergeCell ref="B3:B4"/>
    <mergeCell ref="A15:H15"/>
    <mergeCell ref="A14:B14"/>
    <mergeCell ref="A3:A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0.625" style="0" customWidth="1"/>
    <col min="4" max="4" width="9.875" style="0" customWidth="1"/>
    <col min="5" max="5" width="13.875" style="0" customWidth="1"/>
    <col min="6" max="6" width="6.625" style="0" customWidth="1"/>
    <col min="7" max="7" width="12.50390625" style="0" customWidth="1"/>
    <col min="8" max="8" width="8.25390625" style="0" customWidth="1"/>
  </cols>
  <sheetData>
    <row r="1" spans="1:8" ht="7.5" customHeight="1">
      <c r="A1" s="111"/>
      <c r="B1" s="111"/>
      <c r="C1" s="111"/>
      <c r="D1" s="111"/>
      <c r="E1" s="111"/>
      <c r="F1" s="111"/>
      <c r="G1" s="111"/>
      <c r="H1" s="111"/>
    </row>
    <row r="2" spans="1:8" ht="18" customHeight="1">
      <c r="A2" s="104" t="s">
        <v>181</v>
      </c>
      <c r="B2" s="104"/>
      <c r="C2" s="104"/>
      <c r="D2" s="104"/>
      <c r="E2" s="104"/>
      <c r="F2" s="104"/>
      <c r="G2" s="104"/>
      <c r="H2" s="104"/>
    </row>
    <row r="3" spans="1:8" ht="27" customHeight="1">
      <c r="A3" s="109" t="s">
        <v>0</v>
      </c>
      <c r="B3" s="109" t="s">
        <v>39</v>
      </c>
      <c r="C3" s="112" t="s">
        <v>42</v>
      </c>
      <c r="D3" s="113"/>
      <c r="E3" s="109" t="s">
        <v>43</v>
      </c>
      <c r="F3" s="90" t="s">
        <v>44</v>
      </c>
      <c r="G3" s="90" t="s">
        <v>6</v>
      </c>
      <c r="H3" s="109" t="s">
        <v>7</v>
      </c>
    </row>
    <row r="4" spans="1:8" ht="27" customHeight="1">
      <c r="A4" s="110"/>
      <c r="B4" s="110"/>
      <c r="C4" s="11" t="s">
        <v>46</v>
      </c>
      <c r="D4" s="11" t="s">
        <v>47</v>
      </c>
      <c r="E4" s="110"/>
      <c r="F4" s="91"/>
      <c r="G4" s="91"/>
      <c r="H4" s="110"/>
    </row>
    <row r="5" spans="1:8" ht="27" customHeight="1">
      <c r="A5" s="10">
        <v>1</v>
      </c>
      <c r="B5" s="47" t="s">
        <v>108</v>
      </c>
      <c r="C5" s="11">
        <v>443585</v>
      </c>
      <c r="D5" s="11">
        <v>456868</v>
      </c>
      <c r="E5" s="11">
        <f>D5-C5</f>
        <v>13283</v>
      </c>
      <c r="F5" s="11">
        <v>0.54</v>
      </c>
      <c r="G5" s="11">
        <f aca="true" t="shared" si="0" ref="G5:G11">E5*F5</f>
        <v>7172.820000000001</v>
      </c>
      <c r="H5" s="11"/>
    </row>
    <row r="6" spans="1:8" ht="27" customHeight="1">
      <c r="A6" s="1">
        <v>2</v>
      </c>
      <c r="B6" s="47" t="s">
        <v>109</v>
      </c>
      <c r="C6" s="11">
        <v>41243</v>
      </c>
      <c r="D6" s="11">
        <v>42367</v>
      </c>
      <c r="E6" s="11">
        <f>(D6-C6)*40</f>
        <v>44960</v>
      </c>
      <c r="F6" s="11">
        <v>0.54</v>
      </c>
      <c r="G6" s="11">
        <f t="shared" si="0"/>
        <v>24278.4</v>
      </c>
      <c r="H6" s="1" t="s">
        <v>11</v>
      </c>
    </row>
    <row r="7" spans="1:8" ht="27" customHeight="1">
      <c r="A7" s="1">
        <v>3</v>
      </c>
      <c r="B7" s="1" t="s">
        <v>115</v>
      </c>
      <c r="C7" s="11">
        <v>5520</v>
      </c>
      <c r="D7" s="11">
        <v>6588</v>
      </c>
      <c r="E7" s="11">
        <f>(D7-C7)*30</f>
        <v>32040</v>
      </c>
      <c r="F7" s="11">
        <v>0.54</v>
      </c>
      <c r="G7" s="11">
        <f t="shared" si="0"/>
        <v>17301.600000000002</v>
      </c>
      <c r="H7" s="1" t="s">
        <v>119</v>
      </c>
    </row>
    <row r="8" spans="1:8" ht="27" customHeight="1">
      <c r="A8" s="1">
        <v>4</v>
      </c>
      <c r="B8" s="1" t="s">
        <v>116</v>
      </c>
      <c r="C8" s="11">
        <v>4991</v>
      </c>
      <c r="D8" s="11">
        <v>5495</v>
      </c>
      <c r="E8" s="11">
        <f>(D8-C8)*50</f>
        <v>25200</v>
      </c>
      <c r="F8" s="11">
        <v>0.54</v>
      </c>
      <c r="G8" s="11">
        <f t="shared" si="0"/>
        <v>13608</v>
      </c>
      <c r="H8" s="1" t="s">
        <v>120</v>
      </c>
    </row>
    <row r="9" spans="1:8" ht="27" customHeight="1">
      <c r="A9" s="1">
        <v>5</v>
      </c>
      <c r="B9" s="1" t="s">
        <v>117</v>
      </c>
      <c r="C9" s="11">
        <v>1785</v>
      </c>
      <c r="D9" s="11">
        <v>1785</v>
      </c>
      <c r="E9" s="11">
        <f>D9-C9</f>
        <v>0</v>
      </c>
      <c r="F9" s="11">
        <v>0.54</v>
      </c>
      <c r="G9" s="11">
        <f t="shared" si="0"/>
        <v>0</v>
      </c>
      <c r="H9" s="1"/>
    </row>
    <row r="10" spans="1:8" ht="27" customHeight="1">
      <c r="A10" s="1">
        <v>6</v>
      </c>
      <c r="B10" s="1" t="s">
        <v>118</v>
      </c>
      <c r="C10" s="11">
        <v>5716</v>
      </c>
      <c r="D10" s="11">
        <v>5814</v>
      </c>
      <c r="E10" s="11">
        <f>D10-C10</f>
        <v>98</v>
      </c>
      <c r="F10" s="11">
        <v>0.54</v>
      </c>
      <c r="G10" s="11">
        <f t="shared" si="0"/>
        <v>52.92</v>
      </c>
      <c r="H10" s="1"/>
    </row>
    <row r="11" spans="1:8" ht="27" customHeight="1">
      <c r="A11" s="1">
        <v>7</v>
      </c>
      <c r="B11" s="1" t="s">
        <v>152</v>
      </c>
      <c r="C11" s="11">
        <v>1895</v>
      </c>
      <c r="D11" s="11">
        <v>2092</v>
      </c>
      <c r="E11" s="11">
        <f>(D11-C11)*30</f>
        <v>5910</v>
      </c>
      <c r="F11" s="11">
        <v>0.54</v>
      </c>
      <c r="G11" s="11">
        <f t="shared" si="0"/>
        <v>3191.4</v>
      </c>
      <c r="H11" s="1" t="s">
        <v>119</v>
      </c>
    </row>
    <row r="12" spans="1:8" ht="27" customHeight="1">
      <c r="A12" s="1">
        <v>8</v>
      </c>
      <c r="B12" s="47" t="s">
        <v>99</v>
      </c>
      <c r="C12" s="11"/>
      <c r="D12" s="11"/>
      <c r="E12" s="11">
        <f>SUM(E5:E11)</f>
        <v>121491</v>
      </c>
      <c r="F12" s="11"/>
      <c r="G12" s="11">
        <f>E12*0.54</f>
        <v>65605.14</v>
      </c>
      <c r="H12" s="1"/>
    </row>
    <row r="13" spans="1:8" ht="27" customHeight="1">
      <c r="A13" s="1">
        <v>9</v>
      </c>
      <c r="B13" s="78" t="s">
        <v>182</v>
      </c>
      <c r="C13" s="11">
        <v>245800</v>
      </c>
      <c r="D13" s="11">
        <v>253657</v>
      </c>
      <c r="E13" s="11">
        <f>D13-C13</f>
        <v>7857</v>
      </c>
      <c r="F13" s="11">
        <v>0.54</v>
      </c>
      <c r="G13" s="11">
        <f>E13*F13</f>
        <v>4242.780000000001</v>
      </c>
      <c r="H13" s="2"/>
    </row>
    <row r="14" spans="1:8" ht="27" customHeight="1">
      <c r="A14" s="12">
        <v>10</v>
      </c>
      <c r="B14" s="78" t="s">
        <v>183</v>
      </c>
      <c r="C14" s="11">
        <v>9715</v>
      </c>
      <c r="D14" s="11">
        <v>9945</v>
      </c>
      <c r="E14" s="11">
        <f>(D14-C14)*40</f>
        <v>9200</v>
      </c>
      <c r="F14" s="11">
        <v>0.54</v>
      </c>
      <c r="G14" s="11">
        <f>E14*F14</f>
        <v>4968</v>
      </c>
      <c r="H14" s="1" t="s">
        <v>11</v>
      </c>
    </row>
    <row r="15" spans="1:8" ht="27" customHeight="1">
      <c r="A15" s="11">
        <v>11</v>
      </c>
      <c r="B15" s="2" t="s">
        <v>198</v>
      </c>
      <c r="C15" s="11">
        <v>0</v>
      </c>
      <c r="D15" s="11">
        <v>1326</v>
      </c>
      <c r="E15" s="11">
        <f>D15-C15</f>
        <v>1326</v>
      </c>
      <c r="F15" s="11">
        <v>0.54</v>
      </c>
      <c r="G15" s="11">
        <f>E15*F15</f>
        <v>716.0400000000001</v>
      </c>
      <c r="H15" s="2"/>
    </row>
    <row r="16" spans="1:8" ht="27" customHeight="1">
      <c r="A16" s="11">
        <v>12</v>
      </c>
      <c r="B16" s="2" t="s">
        <v>199</v>
      </c>
      <c r="C16" s="11">
        <v>16966</v>
      </c>
      <c r="D16" s="11">
        <v>17293</v>
      </c>
      <c r="E16" s="11">
        <f>(D16-C16)*30</f>
        <v>9810</v>
      </c>
      <c r="F16" s="11">
        <v>0.54</v>
      </c>
      <c r="G16" s="11">
        <f>E16*F16</f>
        <v>5297.400000000001</v>
      </c>
      <c r="H16" s="1" t="s">
        <v>111</v>
      </c>
    </row>
    <row r="17" spans="1:8" ht="27" customHeight="1">
      <c r="A17" s="11">
        <v>13</v>
      </c>
      <c r="B17" s="1" t="s">
        <v>50</v>
      </c>
      <c r="C17" s="11"/>
      <c r="D17" s="11"/>
      <c r="E17" s="11">
        <f>E13+E14+E15+E16</f>
        <v>28193</v>
      </c>
      <c r="F17" s="11"/>
      <c r="G17" s="11">
        <f>E17*0.54</f>
        <v>15224.220000000001</v>
      </c>
      <c r="H17" s="2"/>
    </row>
    <row r="18" spans="1:8" ht="27" customHeight="1">
      <c r="A18" s="11">
        <v>14</v>
      </c>
      <c r="B18" s="79" t="s">
        <v>184</v>
      </c>
      <c r="C18" s="17">
        <v>404259</v>
      </c>
      <c r="D18" s="17">
        <v>415354</v>
      </c>
      <c r="E18" s="17">
        <f>D18-C18</f>
        <v>11095</v>
      </c>
      <c r="F18" s="17">
        <v>0.54</v>
      </c>
      <c r="G18" s="17">
        <f>E18*F18</f>
        <v>5991.3</v>
      </c>
      <c r="H18" s="2"/>
    </row>
    <row r="19" spans="1:8" ht="27" customHeight="1">
      <c r="A19" s="11">
        <v>15</v>
      </c>
      <c r="B19" s="79" t="s">
        <v>185</v>
      </c>
      <c r="C19" s="17">
        <v>19354</v>
      </c>
      <c r="D19" s="17">
        <v>19727</v>
      </c>
      <c r="E19" s="17">
        <f>(D19-C19)*40</f>
        <v>14920</v>
      </c>
      <c r="F19" s="17">
        <v>0.54</v>
      </c>
      <c r="G19" s="17">
        <f>E19*F19</f>
        <v>8056.8</v>
      </c>
      <c r="H19" s="47" t="s">
        <v>110</v>
      </c>
    </row>
    <row r="20" spans="1:8" ht="27" customHeight="1">
      <c r="A20" s="11">
        <v>16</v>
      </c>
      <c r="B20" s="79" t="s">
        <v>186</v>
      </c>
      <c r="C20" s="17">
        <v>934</v>
      </c>
      <c r="D20" s="17">
        <v>964</v>
      </c>
      <c r="E20" s="17">
        <f>(D20-C20)*60</f>
        <v>1800</v>
      </c>
      <c r="F20" s="17">
        <v>0.54</v>
      </c>
      <c r="G20" s="17">
        <f>E20*F20</f>
        <v>972.0000000000001</v>
      </c>
      <c r="H20" s="1" t="s">
        <v>156</v>
      </c>
    </row>
    <row r="21" spans="1:8" ht="27" customHeight="1">
      <c r="A21" s="11">
        <v>17</v>
      </c>
      <c r="B21" s="17" t="s">
        <v>50</v>
      </c>
      <c r="C21" s="17"/>
      <c r="D21" s="17"/>
      <c r="E21" s="17">
        <f>E18+E19+E20</f>
        <v>27815</v>
      </c>
      <c r="F21" s="17"/>
      <c r="G21" s="17">
        <f>E21*0.54</f>
        <v>15020.1</v>
      </c>
      <c r="H21" s="2"/>
    </row>
    <row r="22" spans="1:8" ht="27" customHeight="1">
      <c r="A22" s="11">
        <v>18</v>
      </c>
      <c r="B22" s="1" t="s">
        <v>139</v>
      </c>
      <c r="C22" s="11">
        <v>5101</v>
      </c>
      <c r="D22" s="11">
        <v>5718</v>
      </c>
      <c r="E22" s="11">
        <f>(D22-C22)*80</f>
        <v>49360</v>
      </c>
      <c r="F22" s="11">
        <v>0.54</v>
      </c>
      <c r="G22" s="11">
        <f>E22*F22</f>
        <v>26654.4</v>
      </c>
      <c r="H22" s="11" t="s">
        <v>140</v>
      </c>
    </row>
    <row r="23" spans="1:8" ht="27" customHeight="1">
      <c r="A23" s="1">
        <v>19</v>
      </c>
      <c r="B23" s="2" t="s">
        <v>51</v>
      </c>
      <c r="C23" s="2"/>
      <c r="D23" s="2"/>
      <c r="E23" s="11">
        <f>E12+E17+E21+E22</f>
        <v>226859</v>
      </c>
      <c r="F23" s="11"/>
      <c r="G23" s="11">
        <f>E23*0.54</f>
        <v>122503.86000000002</v>
      </c>
      <c r="H23" s="11"/>
    </row>
    <row r="24" spans="1:8" ht="15.75" customHeight="1">
      <c r="A24" s="118"/>
      <c r="B24" s="106"/>
      <c r="C24" s="106"/>
      <c r="D24" s="106"/>
      <c r="E24" s="106"/>
      <c r="F24" s="106"/>
      <c r="G24" s="106"/>
      <c r="H24" s="106"/>
    </row>
    <row r="25" spans="2:8" ht="15" customHeight="1">
      <c r="B25" s="5" t="s">
        <v>66</v>
      </c>
      <c r="E25" s="117" t="s">
        <v>141</v>
      </c>
      <c r="F25" s="102"/>
      <c r="G25" s="102"/>
      <c r="H25" s="102"/>
    </row>
    <row r="26" ht="15" customHeight="1">
      <c r="B26" s="18"/>
    </row>
    <row r="27" ht="22.5" customHeight="1"/>
  </sheetData>
  <sheetProtection/>
  <mergeCells count="11">
    <mergeCell ref="A1:H1"/>
    <mergeCell ref="A2:H2"/>
    <mergeCell ref="C3:D3"/>
    <mergeCell ref="A3:A4"/>
    <mergeCell ref="A24:H24"/>
    <mergeCell ref="B3:B4"/>
    <mergeCell ref="E3:E4"/>
    <mergeCell ref="F3:F4"/>
    <mergeCell ref="G3:G4"/>
    <mergeCell ref="H3:H4"/>
    <mergeCell ref="E25:H25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2023-09-27T00:28:06Z</cp:lastPrinted>
  <dcterms:created xsi:type="dcterms:W3CDTF">2009-07-01T02:23:39Z</dcterms:created>
  <dcterms:modified xsi:type="dcterms:W3CDTF">2023-09-27T00:28:32Z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